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/>
  <mc:AlternateContent xmlns:mc="http://schemas.openxmlformats.org/markup-compatibility/2006">
    <mc:Choice Requires="x15">
      <x15ac:absPath xmlns:x15ac="http://schemas.microsoft.com/office/spreadsheetml/2010/11/ac" url="O:\PC\Documents\Učebne - ZŠ s VJM\VO 2019\stavebné úpravy\itms prílohy\"/>
    </mc:Choice>
  </mc:AlternateContent>
  <xr:revisionPtr revIDLastSave="0" documentId="8_{AA471CB1-549A-41CF-9E35-991E55542D1F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Rekapitulácia stavby" sheetId="1" r:id="rId1"/>
    <sheet name="2 - Stavebno-technické úp..." sheetId="2" r:id="rId2"/>
  </sheets>
  <definedNames>
    <definedName name="_xlnm.Print_Titles" localSheetId="1">'2 - Stavebno-technické úp...'!$129:$129</definedName>
    <definedName name="_xlnm.Print_Titles" localSheetId="0">'Rekapitulácia stavby'!$85:$85</definedName>
    <definedName name="_xlnm.Print_Area" localSheetId="1">'2 - Stavebno-technické úp...'!$C$4:$Q$70,'2 - Stavebno-technické úp...'!$C$76:$Q$113,'2 - Stavebno-technické úp...'!$C$119:$Q$239</definedName>
    <definedName name="_xlnm.Print_Area" localSheetId="0">'Rekapitulácia stavby'!$C$4:$AP$70,'Rekapitulácia stavby'!$C$76:$AP$96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39" i="2" l="1"/>
  <c r="AY88" i="1"/>
  <c r="AX88" i="1"/>
  <c r="BI238" i="2"/>
  <c r="BH238" i="2"/>
  <c r="BG238" i="2"/>
  <c r="BE238" i="2"/>
  <c r="AA238" i="2"/>
  <c r="Y238" i="2"/>
  <c r="W238" i="2"/>
  <c r="BK238" i="2"/>
  <c r="N238" i="2"/>
  <c r="BF238" i="2" s="1"/>
  <c r="BI237" i="2"/>
  <c r="BH237" i="2"/>
  <c r="BG237" i="2"/>
  <c r="BE237" i="2"/>
  <c r="AA237" i="2"/>
  <c r="Y237" i="2"/>
  <c r="W237" i="2"/>
  <c r="BK237" i="2"/>
  <c r="N237" i="2"/>
  <c r="BF237" i="2" s="1"/>
  <c r="BI236" i="2"/>
  <c r="BH236" i="2"/>
  <c r="BG236" i="2"/>
  <c r="BE236" i="2"/>
  <c r="AA236" i="2"/>
  <c r="Y236" i="2"/>
  <c r="W236" i="2"/>
  <c r="BK236" i="2"/>
  <c r="N236" i="2"/>
  <c r="BF236" i="2" s="1"/>
  <c r="BI234" i="2"/>
  <c r="BH234" i="2"/>
  <c r="BG234" i="2"/>
  <c r="BE234" i="2"/>
  <c r="AA234" i="2"/>
  <c r="Y234" i="2"/>
  <c r="W234" i="2"/>
  <c r="BK234" i="2"/>
  <c r="N234" i="2"/>
  <c r="BF234" i="2" s="1"/>
  <c r="BI233" i="2"/>
  <c r="BH233" i="2"/>
  <c r="BG233" i="2"/>
  <c r="BE233" i="2"/>
  <c r="AA233" i="2"/>
  <c r="Y233" i="2"/>
  <c r="W233" i="2"/>
  <c r="BK233" i="2"/>
  <c r="N233" i="2"/>
  <c r="BF233" i="2" s="1"/>
  <c r="BI232" i="2"/>
  <c r="BH232" i="2"/>
  <c r="BG232" i="2"/>
  <c r="BE232" i="2"/>
  <c r="AA232" i="2"/>
  <c r="Y232" i="2"/>
  <c r="W232" i="2"/>
  <c r="BK232" i="2"/>
  <c r="N232" i="2"/>
  <c r="BF232" i="2" s="1"/>
  <c r="BI231" i="2"/>
  <c r="BH231" i="2"/>
  <c r="BG231" i="2"/>
  <c r="BE231" i="2"/>
  <c r="AA231" i="2"/>
  <c r="Y231" i="2"/>
  <c r="W231" i="2"/>
  <c r="BK231" i="2"/>
  <c r="N231" i="2"/>
  <c r="BF231" i="2" s="1"/>
  <c r="BI230" i="2"/>
  <c r="BH230" i="2"/>
  <c r="BG230" i="2"/>
  <c r="BE230" i="2"/>
  <c r="AA230" i="2"/>
  <c r="Y230" i="2"/>
  <c r="W230" i="2"/>
  <c r="BK230" i="2"/>
  <c r="N230" i="2"/>
  <c r="BF230" i="2" s="1"/>
  <c r="BI229" i="2"/>
  <c r="BH229" i="2"/>
  <c r="BG229" i="2"/>
  <c r="BE229" i="2"/>
  <c r="AA229" i="2"/>
  <c r="Y229" i="2"/>
  <c r="W229" i="2"/>
  <c r="BK229" i="2"/>
  <c r="N229" i="2"/>
  <c r="BF229" i="2" s="1"/>
  <c r="BI228" i="2"/>
  <c r="BH228" i="2"/>
  <c r="BG228" i="2"/>
  <c r="BE228" i="2"/>
  <c r="AA228" i="2"/>
  <c r="Y228" i="2"/>
  <c r="W228" i="2"/>
  <c r="BK228" i="2"/>
  <c r="N228" i="2"/>
  <c r="BF228" i="2" s="1"/>
  <c r="BI227" i="2"/>
  <c r="BH227" i="2"/>
  <c r="BG227" i="2"/>
  <c r="BE227" i="2"/>
  <c r="AA227" i="2"/>
  <c r="Y227" i="2"/>
  <c r="W227" i="2"/>
  <c r="BK227" i="2"/>
  <c r="N227" i="2"/>
  <c r="BF227" i="2" s="1"/>
  <c r="BI226" i="2"/>
  <c r="BH226" i="2"/>
  <c r="BG226" i="2"/>
  <c r="BE226" i="2"/>
  <c r="AA226" i="2"/>
  <c r="Y226" i="2"/>
  <c r="W226" i="2"/>
  <c r="BK226" i="2"/>
  <c r="N226" i="2"/>
  <c r="BF226" i="2" s="1"/>
  <c r="BI225" i="2"/>
  <c r="BH225" i="2"/>
  <c r="BG225" i="2"/>
  <c r="BE225" i="2"/>
  <c r="AA225" i="2"/>
  <c r="Y225" i="2"/>
  <c r="W225" i="2"/>
  <c r="BK225" i="2"/>
  <c r="N225" i="2"/>
  <c r="BF225" i="2" s="1"/>
  <c r="BI223" i="2"/>
  <c r="BH223" i="2"/>
  <c r="BG223" i="2"/>
  <c r="BE223" i="2"/>
  <c r="AA223" i="2"/>
  <c r="Y223" i="2"/>
  <c r="W223" i="2"/>
  <c r="BK223" i="2"/>
  <c r="N223" i="2"/>
  <c r="BF223" i="2" s="1"/>
  <c r="BI222" i="2"/>
  <c r="BH222" i="2"/>
  <c r="BG222" i="2"/>
  <c r="BE222" i="2"/>
  <c r="AA222" i="2"/>
  <c r="Y222" i="2"/>
  <c r="W222" i="2"/>
  <c r="BK222" i="2"/>
  <c r="N222" i="2"/>
  <c r="BF222" i="2" s="1"/>
  <c r="BI221" i="2"/>
  <c r="BH221" i="2"/>
  <c r="BG221" i="2"/>
  <c r="BE221" i="2"/>
  <c r="AA221" i="2"/>
  <c r="Y221" i="2"/>
  <c r="W221" i="2"/>
  <c r="BK221" i="2"/>
  <c r="N221" i="2"/>
  <c r="BF221" i="2" s="1"/>
  <c r="BI220" i="2"/>
  <c r="BH220" i="2"/>
  <c r="BG220" i="2"/>
  <c r="BE220" i="2"/>
  <c r="AA220" i="2"/>
  <c r="Y220" i="2"/>
  <c r="W220" i="2"/>
  <c r="BK220" i="2"/>
  <c r="N220" i="2"/>
  <c r="BF220" i="2" s="1"/>
  <c r="BI219" i="2"/>
  <c r="BH219" i="2"/>
  <c r="BG219" i="2"/>
  <c r="BE219" i="2"/>
  <c r="AA219" i="2"/>
  <c r="Y219" i="2"/>
  <c r="W219" i="2"/>
  <c r="BK219" i="2"/>
  <c r="N219" i="2"/>
  <c r="BF219" i="2" s="1"/>
  <c r="BI218" i="2"/>
  <c r="BH218" i="2"/>
  <c r="BG218" i="2"/>
  <c r="BE218" i="2"/>
  <c r="AA218" i="2"/>
  <c r="Y218" i="2"/>
  <c r="W218" i="2"/>
  <c r="BK218" i="2"/>
  <c r="N218" i="2"/>
  <c r="BF218" i="2" s="1"/>
  <c r="BI217" i="2"/>
  <c r="BH217" i="2"/>
  <c r="BG217" i="2"/>
  <c r="BE217" i="2"/>
  <c r="AA217" i="2"/>
  <c r="Y217" i="2"/>
  <c r="W217" i="2"/>
  <c r="BK217" i="2"/>
  <c r="N217" i="2"/>
  <c r="BF217" i="2" s="1"/>
  <c r="BI216" i="2"/>
  <c r="BH216" i="2"/>
  <c r="BG216" i="2"/>
  <c r="BE216" i="2"/>
  <c r="AA216" i="2"/>
  <c r="Y216" i="2"/>
  <c r="W216" i="2"/>
  <c r="BK216" i="2"/>
  <c r="N216" i="2"/>
  <c r="BF216" i="2" s="1"/>
  <c r="BI215" i="2"/>
  <c r="BH215" i="2"/>
  <c r="BG215" i="2"/>
  <c r="BE215" i="2"/>
  <c r="AA215" i="2"/>
  <c r="Y215" i="2"/>
  <c r="W215" i="2"/>
  <c r="BK215" i="2"/>
  <c r="N215" i="2"/>
  <c r="BF215" i="2" s="1"/>
  <c r="BI214" i="2"/>
  <c r="BH214" i="2"/>
  <c r="BG214" i="2"/>
  <c r="BE214" i="2"/>
  <c r="AA214" i="2"/>
  <c r="Y214" i="2"/>
  <c r="W214" i="2"/>
  <c r="BK214" i="2"/>
  <c r="N214" i="2"/>
  <c r="BF214" i="2" s="1"/>
  <c r="BI213" i="2"/>
  <c r="BH213" i="2"/>
  <c r="BG213" i="2"/>
  <c r="BE213" i="2"/>
  <c r="AA213" i="2"/>
  <c r="Y213" i="2"/>
  <c r="W213" i="2"/>
  <c r="BK213" i="2"/>
  <c r="N213" i="2"/>
  <c r="BF213" i="2" s="1"/>
  <c r="BI212" i="2"/>
  <c r="BH212" i="2"/>
  <c r="BG212" i="2"/>
  <c r="BE212" i="2"/>
  <c r="AA212" i="2"/>
  <c r="Y212" i="2"/>
  <c r="W212" i="2"/>
  <c r="BK212" i="2"/>
  <c r="N212" i="2"/>
  <c r="BF212" i="2" s="1"/>
  <c r="BI211" i="2"/>
  <c r="BH211" i="2"/>
  <c r="BG211" i="2"/>
  <c r="BE211" i="2"/>
  <c r="AA211" i="2"/>
  <c r="Y211" i="2"/>
  <c r="W211" i="2"/>
  <c r="BK211" i="2"/>
  <c r="N211" i="2"/>
  <c r="BF211" i="2" s="1"/>
  <c r="BI210" i="2"/>
  <c r="BH210" i="2"/>
  <c r="BG210" i="2"/>
  <c r="BE210" i="2"/>
  <c r="AA210" i="2"/>
  <c r="Y210" i="2"/>
  <c r="W210" i="2"/>
  <c r="BK210" i="2"/>
  <c r="N210" i="2"/>
  <c r="BF210" i="2" s="1"/>
  <c r="BI209" i="2"/>
  <c r="BH209" i="2"/>
  <c r="BG209" i="2"/>
  <c r="BE209" i="2"/>
  <c r="AA209" i="2"/>
  <c r="Y209" i="2"/>
  <c r="W209" i="2"/>
  <c r="BK209" i="2"/>
  <c r="N209" i="2"/>
  <c r="BF209" i="2" s="1"/>
  <c r="BI208" i="2"/>
  <c r="BH208" i="2"/>
  <c r="BG208" i="2"/>
  <c r="BE208" i="2"/>
  <c r="AA208" i="2"/>
  <c r="Y208" i="2"/>
  <c r="W208" i="2"/>
  <c r="BK208" i="2"/>
  <c r="N208" i="2"/>
  <c r="BF208" i="2" s="1"/>
  <c r="BI207" i="2"/>
  <c r="BH207" i="2"/>
  <c r="BG207" i="2"/>
  <c r="BE207" i="2"/>
  <c r="AA207" i="2"/>
  <c r="Y207" i="2"/>
  <c r="W207" i="2"/>
  <c r="BK207" i="2"/>
  <c r="N207" i="2"/>
  <c r="BF207" i="2" s="1"/>
  <c r="BI206" i="2"/>
  <c r="BH206" i="2"/>
  <c r="BG206" i="2"/>
  <c r="BE206" i="2"/>
  <c r="AA206" i="2"/>
  <c r="Y206" i="2"/>
  <c r="W206" i="2"/>
  <c r="BK206" i="2"/>
  <c r="N206" i="2"/>
  <c r="BF206" i="2" s="1"/>
  <c r="BI205" i="2"/>
  <c r="BH205" i="2"/>
  <c r="BG205" i="2"/>
  <c r="BE205" i="2"/>
  <c r="AA205" i="2"/>
  <c r="Y205" i="2"/>
  <c r="W205" i="2"/>
  <c r="BK205" i="2"/>
  <c r="N205" i="2"/>
  <c r="BF205" i="2" s="1"/>
  <c r="BI204" i="2"/>
  <c r="BH204" i="2"/>
  <c r="BG204" i="2"/>
  <c r="BE204" i="2"/>
  <c r="AA204" i="2"/>
  <c r="Y204" i="2"/>
  <c r="W204" i="2"/>
  <c r="BK204" i="2"/>
  <c r="N204" i="2"/>
  <c r="BF204" i="2" s="1"/>
  <c r="BI203" i="2"/>
  <c r="BH203" i="2"/>
  <c r="BG203" i="2"/>
  <c r="BE203" i="2"/>
  <c r="AA203" i="2"/>
  <c r="Y203" i="2"/>
  <c r="W203" i="2"/>
  <c r="BK203" i="2"/>
  <c r="N203" i="2"/>
  <c r="BF203" i="2" s="1"/>
  <c r="BI202" i="2"/>
  <c r="BH202" i="2"/>
  <c r="BG202" i="2"/>
  <c r="BE202" i="2"/>
  <c r="AA202" i="2"/>
  <c r="Y202" i="2"/>
  <c r="W202" i="2"/>
  <c r="BK202" i="2"/>
  <c r="N202" i="2"/>
  <c r="BF202" i="2" s="1"/>
  <c r="BI201" i="2"/>
  <c r="BH201" i="2"/>
  <c r="BG201" i="2"/>
  <c r="BE201" i="2"/>
  <c r="AA201" i="2"/>
  <c r="Y201" i="2"/>
  <c r="W201" i="2"/>
  <c r="BK201" i="2"/>
  <c r="N201" i="2"/>
  <c r="BF201" i="2" s="1"/>
  <c r="BI200" i="2"/>
  <c r="BH200" i="2"/>
  <c r="BG200" i="2"/>
  <c r="BE200" i="2"/>
  <c r="AA200" i="2"/>
  <c r="Y200" i="2"/>
  <c r="W200" i="2"/>
  <c r="BK200" i="2"/>
  <c r="N200" i="2"/>
  <c r="BF200" i="2" s="1"/>
  <c r="BI199" i="2"/>
  <c r="BH199" i="2"/>
  <c r="BG199" i="2"/>
  <c r="BE199" i="2"/>
  <c r="AA199" i="2"/>
  <c r="Y199" i="2"/>
  <c r="W199" i="2"/>
  <c r="BK199" i="2"/>
  <c r="N199" i="2"/>
  <c r="BF199" i="2" s="1"/>
  <c r="BI198" i="2"/>
  <c r="BH198" i="2"/>
  <c r="BG198" i="2"/>
  <c r="BE198" i="2"/>
  <c r="AA198" i="2"/>
  <c r="Y198" i="2"/>
  <c r="W198" i="2"/>
  <c r="BK198" i="2"/>
  <c r="N198" i="2"/>
  <c r="BF198" i="2" s="1"/>
  <c r="BI197" i="2"/>
  <c r="BH197" i="2"/>
  <c r="BG197" i="2"/>
  <c r="BE197" i="2"/>
  <c r="AA197" i="2"/>
  <c r="Y197" i="2"/>
  <c r="W197" i="2"/>
  <c r="BK197" i="2"/>
  <c r="N197" i="2"/>
  <c r="BF197" i="2" s="1"/>
  <c r="BI196" i="2"/>
  <c r="BH196" i="2"/>
  <c r="BG196" i="2"/>
  <c r="BE196" i="2"/>
  <c r="AA196" i="2"/>
  <c r="Y196" i="2"/>
  <c r="W196" i="2"/>
  <c r="BK196" i="2"/>
  <c r="N196" i="2"/>
  <c r="BF196" i="2" s="1"/>
  <c r="BI195" i="2"/>
  <c r="BH195" i="2"/>
  <c r="BG195" i="2"/>
  <c r="BE195" i="2"/>
  <c r="AA195" i="2"/>
  <c r="Y195" i="2"/>
  <c r="W195" i="2"/>
  <c r="BK195" i="2"/>
  <c r="N195" i="2"/>
  <c r="BF195" i="2" s="1"/>
  <c r="BI194" i="2"/>
  <c r="BH194" i="2"/>
  <c r="BG194" i="2"/>
  <c r="BE194" i="2"/>
  <c r="AA194" i="2"/>
  <c r="Y194" i="2"/>
  <c r="W194" i="2"/>
  <c r="BK194" i="2"/>
  <c r="N194" i="2"/>
  <c r="BF194" i="2" s="1"/>
  <c r="BI193" i="2"/>
  <c r="BH193" i="2"/>
  <c r="BG193" i="2"/>
  <c r="BE193" i="2"/>
  <c r="AA193" i="2"/>
  <c r="Y193" i="2"/>
  <c r="W193" i="2"/>
  <c r="BK193" i="2"/>
  <c r="N193" i="2"/>
  <c r="BF193" i="2" s="1"/>
  <c r="BI192" i="2"/>
  <c r="BH192" i="2"/>
  <c r="BG192" i="2"/>
  <c r="BE192" i="2"/>
  <c r="AA192" i="2"/>
  <c r="Y192" i="2"/>
  <c r="W192" i="2"/>
  <c r="BK192" i="2"/>
  <c r="N192" i="2"/>
  <c r="BF192" i="2" s="1"/>
  <c r="BI191" i="2"/>
  <c r="BH191" i="2"/>
  <c r="BG191" i="2"/>
  <c r="BE191" i="2"/>
  <c r="AA191" i="2"/>
  <c r="Y191" i="2"/>
  <c r="W191" i="2"/>
  <c r="BK191" i="2"/>
  <c r="N191" i="2"/>
  <c r="BF191" i="2" s="1"/>
  <c r="BI190" i="2"/>
  <c r="BH190" i="2"/>
  <c r="BG190" i="2"/>
  <c r="BE190" i="2"/>
  <c r="AA190" i="2"/>
  <c r="Y190" i="2"/>
  <c r="W190" i="2"/>
  <c r="BK190" i="2"/>
  <c r="N190" i="2"/>
  <c r="BF190" i="2" s="1"/>
  <c r="BI189" i="2"/>
  <c r="BH189" i="2"/>
  <c r="BG189" i="2"/>
  <c r="BE189" i="2"/>
  <c r="AA189" i="2"/>
  <c r="Y189" i="2"/>
  <c r="W189" i="2"/>
  <c r="BK189" i="2"/>
  <c r="N189" i="2"/>
  <c r="BF189" i="2" s="1"/>
  <c r="BI188" i="2"/>
  <c r="BH188" i="2"/>
  <c r="BG188" i="2"/>
  <c r="BE188" i="2"/>
  <c r="AA188" i="2"/>
  <c r="Y188" i="2"/>
  <c r="W188" i="2"/>
  <c r="BK188" i="2"/>
  <c r="N188" i="2"/>
  <c r="BF188" i="2" s="1"/>
  <c r="BI187" i="2"/>
  <c r="BH187" i="2"/>
  <c r="BG187" i="2"/>
  <c r="BE187" i="2"/>
  <c r="AA187" i="2"/>
  <c r="Y187" i="2"/>
  <c r="W187" i="2"/>
  <c r="BK187" i="2"/>
  <c r="N187" i="2"/>
  <c r="BF187" i="2" s="1"/>
  <c r="BI184" i="2"/>
  <c r="BH184" i="2"/>
  <c r="BG184" i="2"/>
  <c r="BE184" i="2"/>
  <c r="AA184" i="2"/>
  <c r="Y184" i="2"/>
  <c r="W184" i="2"/>
  <c r="BK184" i="2"/>
  <c r="N184" i="2"/>
  <c r="BF184" i="2" s="1"/>
  <c r="BI183" i="2"/>
  <c r="BH183" i="2"/>
  <c r="BG183" i="2"/>
  <c r="BE183" i="2"/>
  <c r="AA183" i="2"/>
  <c r="Y183" i="2"/>
  <c r="Y182" i="2" s="1"/>
  <c r="W183" i="2"/>
  <c r="BK183" i="2"/>
  <c r="N183" i="2"/>
  <c r="BF183" i="2" s="1"/>
  <c r="BI181" i="2"/>
  <c r="BH181" i="2"/>
  <c r="BG181" i="2"/>
  <c r="BE181" i="2"/>
  <c r="AA181" i="2"/>
  <c r="AA180" i="2" s="1"/>
  <c r="Y181" i="2"/>
  <c r="Y180" i="2" s="1"/>
  <c r="W181" i="2"/>
  <c r="W180" i="2" s="1"/>
  <c r="BK181" i="2"/>
  <c r="BK180" i="2" s="1"/>
  <c r="N180" i="2" s="1"/>
  <c r="N98" i="2" s="1"/>
  <c r="N181" i="2"/>
  <c r="BF181" i="2" s="1"/>
  <c r="BI179" i="2"/>
  <c r="BH179" i="2"/>
  <c r="BG179" i="2"/>
  <c r="BE179" i="2"/>
  <c r="AA179" i="2"/>
  <c r="Y179" i="2"/>
  <c r="W179" i="2"/>
  <c r="BK179" i="2"/>
  <c r="N179" i="2"/>
  <c r="BF179" i="2" s="1"/>
  <c r="BI178" i="2"/>
  <c r="BH178" i="2"/>
  <c r="BG178" i="2"/>
  <c r="BE178" i="2"/>
  <c r="AA178" i="2"/>
  <c r="Y178" i="2"/>
  <c r="W178" i="2"/>
  <c r="BK178" i="2"/>
  <c r="N178" i="2"/>
  <c r="BF178" i="2" s="1"/>
  <c r="BI177" i="2"/>
  <c r="BH177" i="2"/>
  <c r="BG177" i="2"/>
  <c r="BE177" i="2"/>
  <c r="AA177" i="2"/>
  <c r="Y177" i="2"/>
  <c r="W177" i="2"/>
  <c r="BK177" i="2"/>
  <c r="N177" i="2"/>
  <c r="BF177" i="2" s="1"/>
  <c r="BI175" i="2"/>
  <c r="BH175" i="2"/>
  <c r="BG175" i="2"/>
  <c r="BE175" i="2"/>
  <c r="AA175" i="2"/>
  <c r="Y175" i="2"/>
  <c r="W175" i="2"/>
  <c r="BK175" i="2"/>
  <c r="N175" i="2"/>
  <c r="BF175" i="2" s="1"/>
  <c r="BI174" i="2"/>
  <c r="BH174" i="2"/>
  <c r="BG174" i="2"/>
  <c r="BE174" i="2"/>
  <c r="AA174" i="2"/>
  <c r="Y174" i="2"/>
  <c r="W174" i="2"/>
  <c r="BK174" i="2"/>
  <c r="N174" i="2"/>
  <c r="BF174" i="2" s="1"/>
  <c r="BI173" i="2"/>
  <c r="BH173" i="2"/>
  <c r="BG173" i="2"/>
  <c r="BE173" i="2"/>
  <c r="AA173" i="2"/>
  <c r="Y173" i="2"/>
  <c r="W173" i="2"/>
  <c r="BK173" i="2"/>
  <c r="N173" i="2"/>
  <c r="BF173" i="2" s="1"/>
  <c r="BI172" i="2"/>
  <c r="BH172" i="2"/>
  <c r="BG172" i="2"/>
  <c r="BE172" i="2"/>
  <c r="AA172" i="2"/>
  <c r="Y172" i="2"/>
  <c r="W172" i="2"/>
  <c r="BK172" i="2"/>
  <c r="N172" i="2"/>
  <c r="BF172" i="2" s="1"/>
  <c r="BI171" i="2"/>
  <c r="BH171" i="2"/>
  <c r="BG171" i="2"/>
  <c r="BE171" i="2"/>
  <c r="AA171" i="2"/>
  <c r="Y171" i="2"/>
  <c r="W171" i="2"/>
  <c r="BK171" i="2"/>
  <c r="N171" i="2"/>
  <c r="BF171" i="2" s="1"/>
  <c r="BI170" i="2"/>
  <c r="BH170" i="2"/>
  <c r="BG170" i="2"/>
  <c r="BE170" i="2"/>
  <c r="AA170" i="2"/>
  <c r="Y170" i="2"/>
  <c r="W170" i="2"/>
  <c r="BK170" i="2"/>
  <c r="N170" i="2"/>
  <c r="BF170" i="2" s="1"/>
  <c r="BI169" i="2"/>
  <c r="BH169" i="2"/>
  <c r="BG169" i="2"/>
  <c r="BE169" i="2"/>
  <c r="AA169" i="2"/>
  <c r="Y169" i="2"/>
  <c r="W169" i="2"/>
  <c r="BK169" i="2"/>
  <c r="N169" i="2"/>
  <c r="BF169" i="2" s="1"/>
  <c r="BI168" i="2"/>
  <c r="BH168" i="2"/>
  <c r="BG168" i="2"/>
  <c r="BE168" i="2"/>
  <c r="AA168" i="2"/>
  <c r="Y168" i="2"/>
  <c r="W168" i="2"/>
  <c r="BK168" i="2"/>
  <c r="N168" i="2"/>
  <c r="BF168" i="2" s="1"/>
  <c r="BI166" i="2"/>
  <c r="BH166" i="2"/>
  <c r="BG166" i="2"/>
  <c r="BE166" i="2"/>
  <c r="AA166" i="2"/>
  <c r="Y166" i="2"/>
  <c r="W166" i="2"/>
  <c r="BK166" i="2"/>
  <c r="N166" i="2"/>
  <c r="BF166" i="2" s="1"/>
  <c r="BI165" i="2"/>
  <c r="BH165" i="2"/>
  <c r="BG165" i="2"/>
  <c r="BE165" i="2"/>
  <c r="AA165" i="2"/>
  <c r="Y165" i="2"/>
  <c r="W165" i="2"/>
  <c r="BK165" i="2"/>
  <c r="N165" i="2"/>
  <c r="BF165" i="2" s="1"/>
  <c r="BI164" i="2"/>
  <c r="BH164" i="2"/>
  <c r="BG164" i="2"/>
  <c r="BE164" i="2"/>
  <c r="AA164" i="2"/>
  <c r="Y164" i="2"/>
  <c r="W164" i="2"/>
  <c r="BK164" i="2"/>
  <c r="N164" i="2"/>
  <c r="BF164" i="2" s="1"/>
  <c r="BI163" i="2"/>
  <c r="BH163" i="2"/>
  <c r="BG163" i="2"/>
  <c r="BE163" i="2"/>
  <c r="AA163" i="2"/>
  <c r="Y163" i="2"/>
  <c r="W163" i="2"/>
  <c r="BK163" i="2"/>
  <c r="N163" i="2"/>
  <c r="BF163" i="2" s="1"/>
  <c r="BI161" i="2"/>
  <c r="BH161" i="2"/>
  <c r="BG161" i="2"/>
  <c r="BE161" i="2"/>
  <c r="AA161" i="2"/>
  <c r="Y161" i="2"/>
  <c r="W161" i="2"/>
  <c r="BK161" i="2"/>
  <c r="N161" i="2"/>
  <c r="BF161" i="2" s="1"/>
  <c r="BI160" i="2"/>
  <c r="BH160" i="2"/>
  <c r="BG160" i="2"/>
  <c r="BE160" i="2"/>
  <c r="AA160" i="2"/>
  <c r="Y160" i="2"/>
  <c r="W160" i="2"/>
  <c r="BK160" i="2"/>
  <c r="N160" i="2"/>
  <c r="BF160" i="2" s="1"/>
  <c r="BI159" i="2"/>
  <c r="BH159" i="2"/>
  <c r="BG159" i="2"/>
  <c r="BE159" i="2"/>
  <c r="AA159" i="2"/>
  <c r="Y159" i="2"/>
  <c r="W159" i="2"/>
  <c r="BK159" i="2"/>
  <c r="N159" i="2"/>
  <c r="BF159" i="2" s="1"/>
  <c r="BI158" i="2"/>
  <c r="BH158" i="2"/>
  <c r="BG158" i="2"/>
  <c r="BE158" i="2"/>
  <c r="AA158" i="2"/>
  <c r="Y158" i="2"/>
  <c r="W158" i="2"/>
  <c r="BK158" i="2"/>
  <c r="N158" i="2"/>
  <c r="BF158" i="2" s="1"/>
  <c r="BI157" i="2"/>
  <c r="BH157" i="2"/>
  <c r="BG157" i="2"/>
  <c r="BE157" i="2"/>
  <c r="AA157" i="2"/>
  <c r="Y157" i="2"/>
  <c r="W157" i="2"/>
  <c r="BK157" i="2"/>
  <c r="N157" i="2"/>
  <c r="BF157" i="2" s="1"/>
  <c r="BI154" i="2"/>
  <c r="BH154" i="2"/>
  <c r="BG154" i="2"/>
  <c r="BE154" i="2"/>
  <c r="AA154" i="2"/>
  <c r="AA153" i="2" s="1"/>
  <c r="Y154" i="2"/>
  <c r="Y153" i="2" s="1"/>
  <c r="W154" i="2"/>
  <c r="W153" i="2" s="1"/>
  <c r="BK154" i="2"/>
  <c r="BK153" i="2" s="1"/>
  <c r="N153" i="2" s="1"/>
  <c r="N92" i="2" s="1"/>
  <c r="N154" i="2"/>
  <c r="BF154" i="2" s="1"/>
  <c r="BI152" i="2"/>
  <c r="BH152" i="2"/>
  <c r="BG152" i="2"/>
  <c r="BE152" i="2"/>
  <c r="AA152" i="2"/>
  <c r="Y152" i="2"/>
  <c r="W152" i="2"/>
  <c r="BK152" i="2"/>
  <c r="N152" i="2"/>
  <c r="BF152" i="2" s="1"/>
  <c r="BI151" i="2"/>
  <c r="BH151" i="2"/>
  <c r="BG151" i="2"/>
  <c r="BE151" i="2"/>
  <c r="AA151" i="2"/>
  <c r="Y151" i="2"/>
  <c r="W151" i="2"/>
  <c r="BK151" i="2"/>
  <c r="N151" i="2"/>
  <c r="BF151" i="2" s="1"/>
  <c r="BI150" i="2"/>
  <c r="BH150" i="2"/>
  <c r="BG150" i="2"/>
  <c r="BE150" i="2"/>
  <c r="AA150" i="2"/>
  <c r="Y150" i="2"/>
  <c r="W150" i="2"/>
  <c r="BK150" i="2"/>
  <c r="N150" i="2"/>
  <c r="BF150" i="2" s="1"/>
  <c r="BI149" i="2"/>
  <c r="BH149" i="2"/>
  <c r="BG149" i="2"/>
  <c r="BE149" i="2"/>
  <c r="AA149" i="2"/>
  <c r="Y149" i="2"/>
  <c r="W149" i="2"/>
  <c r="BK149" i="2"/>
  <c r="N149" i="2"/>
  <c r="BF149" i="2" s="1"/>
  <c r="BI148" i="2"/>
  <c r="BH148" i="2"/>
  <c r="BG148" i="2"/>
  <c r="BE148" i="2"/>
  <c r="AA148" i="2"/>
  <c r="Y148" i="2"/>
  <c r="W148" i="2"/>
  <c r="BK148" i="2"/>
  <c r="N148" i="2"/>
  <c r="BF148" i="2" s="1"/>
  <c r="BI147" i="2"/>
  <c r="BH147" i="2"/>
  <c r="BG147" i="2"/>
  <c r="BE147" i="2"/>
  <c r="AA147" i="2"/>
  <c r="Y147" i="2"/>
  <c r="W147" i="2"/>
  <c r="BK147" i="2"/>
  <c r="N147" i="2"/>
  <c r="BF147" i="2" s="1"/>
  <c r="BI146" i="2"/>
  <c r="BH146" i="2"/>
  <c r="BG146" i="2"/>
  <c r="BE146" i="2"/>
  <c r="AA146" i="2"/>
  <c r="Y146" i="2"/>
  <c r="W146" i="2"/>
  <c r="BK146" i="2"/>
  <c r="N146" i="2"/>
  <c r="BF146" i="2" s="1"/>
  <c r="BI145" i="2"/>
  <c r="BH145" i="2"/>
  <c r="BG145" i="2"/>
  <c r="BE145" i="2"/>
  <c r="AA145" i="2"/>
  <c r="Y145" i="2"/>
  <c r="W145" i="2"/>
  <c r="BK145" i="2"/>
  <c r="N145" i="2"/>
  <c r="BF145" i="2" s="1"/>
  <c r="BI144" i="2"/>
  <c r="BH144" i="2"/>
  <c r="BG144" i="2"/>
  <c r="BE144" i="2"/>
  <c r="AA144" i="2"/>
  <c r="Y144" i="2"/>
  <c r="W144" i="2"/>
  <c r="BK144" i="2"/>
  <c r="N144" i="2"/>
  <c r="BF144" i="2" s="1"/>
  <c r="BI143" i="2"/>
  <c r="BH143" i="2"/>
  <c r="BG143" i="2"/>
  <c r="BE143" i="2"/>
  <c r="AA143" i="2"/>
  <c r="Y143" i="2"/>
  <c r="W143" i="2"/>
  <c r="BK143" i="2"/>
  <c r="N143" i="2"/>
  <c r="BF143" i="2" s="1"/>
  <c r="BI142" i="2"/>
  <c r="BH142" i="2"/>
  <c r="BG142" i="2"/>
  <c r="BE142" i="2"/>
  <c r="AA142" i="2"/>
  <c r="Y142" i="2"/>
  <c r="W142" i="2"/>
  <c r="BK142" i="2"/>
  <c r="N142" i="2"/>
  <c r="BF142" i="2" s="1"/>
  <c r="BI141" i="2"/>
  <c r="BH141" i="2"/>
  <c r="BG141" i="2"/>
  <c r="BE141" i="2"/>
  <c r="AA141" i="2"/>
  <c r="Y141" i="2"/>
  <c r="W141" i="2"/>
  <c r="BK141" i="2"/>
  <c r="N141" i="2"/>
  <c r="BF141" i="2" s="1"/>
  <c r="BI140" i="2"/>
  <c r="BH140" i="2"/>
  <c r="BG140" i="2"/>
  <c r="BE140" i="2"/>
  <c r="AA140" i="2"/>
  <c r="Y140" i="2"/>
  <c r="W140" i="2"/>
  <c r="BK140" i="2"/>
  <c r="N140" i="2"/>
  <c r="BF140" i="2" s="1"/>
  <c r="BI138" i="2"/>
  <c r="BH138" i="2"/>
  <c r="BG138" i="2"/>
  <c r="BE138" i="2"/>
  <c r="AA138" i="2"/>
  <c r="Y138" i="2"/>
  <c r="W138" i="2"/>
  <c r="BK138" i="2"/>
  <c r="N138" i="2"/>
  <c r="BF138" i="2" s="1"/>
  <c r="BI137" i="2"/>
  <c r="BH137" i="2"/>
  <c r="BG137" i="2"/>
  <c r="BE137" i="2"/>
  <c r="AA137" i="2"/>
  <c r="Y137" i="2"/>
  <c r="W137" i="2"/>
  <c r="BK137" i="2"/>
  <c r="N137" i="2"/>
  <c r="BF137" i="2" s="1"/>
  <c r="BI136" i="2"/>
  <c r="BH136" i="2"/>
  <c r="BG136" i="2"/>
  <c r="BE136" i="2"/>
  <c r="AA136" i="2"/>
  <c r="Y136" i="2"/>
  <c r="W136" i="2"/>
  <c r="BK136" i="2"/>
  <c r="N136" i="2"/>
  <c r="BF136" i="2" s="1"/>
  <c r="BI135" i="2"/>
  <c r="BH135" i="2"/>
  <c r="BG135" i="2"/>
  <c r="BE135" i="2"/>
  <c r="AA135" i="2"/>
  <c r="Y135" i="2"/>
  <c r="W135" i="2"/>
  <c r="BK135" i="2"/>
  <c r="N135" i="2"/>
  <c r="BF135" i="2" s="1"/>
  <c r="BI134" i="2"/>
  <c r="BH134" i="2"/>
  <c r="BG134" i="2"/>
  <c r="BE134" i="2"/>
  <c r="AA134" i="2"/>
  <c r="Y134" i="2"/>
  <c r="W134" i="2"/>
  <c r="BK134" i="2"/>
  <c r="N134" i="2"/>
  <c r="BF134" i="2" s="1"/>
  <c r="BI133" i="2"/>
  <c r="BH133" i="2"/>
  <c r="BG133" i="2"/>
  <c r="BE133" i="2"/>
  <c r="AA133" i="2"/>
  <c r="Y133" i="2"/>
  <c r="W133" i="2"/>
  <c r="BK133" i="2"/>
  <c r="N133" i="2"/>
  <c r="BF133" i="2" s="1"/>
  <c r="M127" i="2"/>
  <c r="M126" i="2"/>
  <c r="F126" i="2"/>
  <c r="F124" i="2"/>
  <c r="F122" i="2"/>
  <c r="BI111" i="2"/>
  <c r="BH111" i="2"/>
  <c r="BG111" i="2"/>
  <c r="BE111" i="2"/>
  <c r="BI110" i="2"/>
  <c r="BH110" i="2"/>
  <c r="BG110" i="2"/>
  <c r="BE110" i="2"/>
  <c r="BI109" i="2"/>
  <c r="BH109" i="2"/>
  <c r="BG109" i="2"/>
  <c r="BE109" i="2"/>
  <c r="BI108" i="2"/>
  <c r="BH108" i="2"/>
  <c r="BG108" i="2"/>
  <c r="BE108" i="2"/>
  <c r="BI107" i="2"/>
  <c r="BH107" i="2"/>
  <c r="BG107" i="2"/>
  <c r="BE107" i="2"/>
  <c r="BI106" i="2"/>
  <c r="BH106" i="2"/>
  <c r="BG106" i="2"/>
  <c r="BE106" i="2"/>
  <c r="M84" i="2"/>
  <c r="M83" i="2"/>
  <c r="F83" i="2"/>
  <c r="F81" i="2"/>
  <c r="F79" i="2"/>
  <c r="O15" i="2"/>
  <c r="E15" i="2"/>
  <c r="F127" i="2" s="1"/>
  <c r="O14" i="2"/>
  <c r="O9" i="2"/>
  <c r="M124" i="2" s="1"/>
  <c r="F6" i="2"/>
  <c r="F121" i="2" s="1"/>
  <c r="CK94" i="1"/>
  <c r="CJ94" i="1"/>
  <c r="CI94" i="1"/>
  <c r="CC94" i="1"/>
  <c r="CH94" i="1"/>
  <c r="CB94" i="1"/>
  <c r="CG94" i="1"/>
  <c r="CA94" i="1"/>
  <c r="CF94" i="1"/>
  <c r="BZ94" i="1"/>
  <c r="CE94" i="1"/>
  <c r="CK93" i="1"/>
  <c r="CJ93" i="1"/>
  <c r="CI93" i="1"/>
  <c r="CC93" i="1"/>
  <c r="CH93" i="1"/>
  <c r="CB93" i="1"/>
  <c r="CG93" i="1"/>
  <c r="CA93" i="1"/>
  <c r="CF93" i="1"/>
  <c r="BZ93" i="1"/>
  <c r="CE93" i="1"/>
  <c r="CK92" i="1"/>
  <c r="CJ92" i="1"/>
  <c r="CI92" i="1"/>
  <c r="CC92" i="1"/>
  <c r="CH92" i="1"/>
  <c r="CB92" i="1"/>
  <c r="CG92" i="1"/>
  <c r="CA92" i="1"/>
  <c r="CF92" i="1"/>
  <c r="BZ92" i="1"/>
  <c r="CE92" i="1"/>
  <c r="CK91" i="1"/>
  <c r="CJ91" i="1"/>
  <c r="CI91" i="1"/>
  <c r="CH91" i="1"/>
  <c r="CG91" i="1"/>
  <c r="CF91" i="1"/>
  <c r="BZ91" i="1"/>
  <c r="CE91" i="1"/>
  <c r="AM83" i="1"/>
  <c r="L83" i="1"/>
  <c r="AM82" i="1"/>
  <c r="L82" i="1"/>
  <c r="AM80" i="1"/>
  <c r="L80" i="1"/>
  <c r="L78" i="1"/>
  <c r="L77" i="1"/>
  <c r="W132" i="2" l="1"/>
  <c r="AA139" i="2"/>
  <c r="W156" i="2"/>
  <c r="Y186" i="2"/>
  <c r="AA235" i="2"/>
  <c r="W176" i="2"/>
  <c r="W182" i="2"/>
  <c r="BK235" i="2"/>
  <c r="N235" i="2" s="1"/>
  <c r="N103" i="2" s="1"/>
  <c r="AA224" i="2"/>
  <c r="BK224" i="2"/>
  <c r="N224" i="2" s="1"/>
  <c r="N102" i="2" s="1"/>
  <c r="BK162" i="2"/>
  <c r="N162" i="2" s="1"/>
  <c r="N95" i="2" s="1"/>
  <c r="BK167" i="2"/>
  <c r="N167" i="2" s="1"/>
  <c r="N96" i="2" s="1"/>
  <c r="BK176" i="2"/>
  <c r="N176" i="2" s="1"/>
  <c r="N97" i="2" s="1"/>
  <c r="BK182" i="2"/>
  <c r="N182" i="2" s="1"/>
  <c r="N99" i="2" s="1"/>
  <c r="M32" i="2"/>
  <c r="AV88" i="1" s="1"/>
  <c r="H34" i="2"/>
  <c r="BB88" i="1" s="1"/>
  <c r="BB87" i="1" s="1"/>
  <c r="AX87" i="1" s="1"/>
  <c r="H35" i="2"/>
  <c r="BC88" i="1" s="1"/>
  <c r="BC87" i="1" s="1"/>
  <c r="W34" i="1" s="1"/>
  <c r="H36" i="2"/>
  <c r="BD88" i="1" s="1"/>
  <c r="BD87" i="1" s="1"/>
  <c r="W35" i="1" s="1"/>
  <c r="AA132" i="2"/>
  <c r="AA131" i="2" s="1"/>
  <c r="W139" i="2"/>
  <c r="AA156" i="2"/>
  <c r="Y162" i="2"/>
  <c r="Y167" i="2"/>
  <c r="Y176" i="2"/>
  <c r="BK186" i="2"/>
  <c r="N186" i="2" s="1"/>
  <c r="N101" i="2" s="1"/>
  <c r="W235" i="2"/>
  <c r="BK132" i="2"/>
  <c r="N132" i="2" s="1"/>
  <c r="N90" i="2" s="1"/>
  <c r="Y139" i="2"/>
  <c r="Y131" i="2" s="1"/>
  <c r="BK156" i="2"/>
  <c r="N156" i="2" s="1"/>
  <c r="N94" i="2" s="1"/>
  <c r="AA162" i="2"/>
  <c r="AA167" i="2"/>
  <c r="AA176" i="2"/>
  <c r="AA182" i="2"/>
  <c r="W186" i="2"/>
  <c r="Y235" i="2"/>
  <c r="W131" i="2"/>
  <c r="W155" i="2"/>
  <c r="W224" i="2"/>
  <c r="Y132" i="2"/>
  <c r="BK139" i="2"/>
  <c r="N139" i="2" s="1"/>
  <c r="N91" i="2" s="1"/>
  <c r="Y156" i="2"/>
  <c r="W162" i="2"/>
  <c r="W167" i="2"/>
  <c r="AA186" i="2"/>
  <c r="Y224" i="2"/>
  <c r="Y185" i="2" s="1"/>
  <c r="M81" i="2"/>
  <c r="H32" i="2"/>
  <c r="AZ88" i="1" s="1"/>
  <c r="AZ87" i="1" s="1"/>
  <c r="F78" i="2"/>
  <c r="F84" i="2"/>
  <c r="Y155" i="2" l="1"/>
  <c r="AA185" i="2"/>
  <c r="W185" i="2"/>
  <c r="W130" i="2" s="1"/>
  <c r="AU88" i="1" s="1"/>
  <c r="AU87" i="1" s="1"/>
  <c r="BK155" i="2"/>
  <c r="N155" i="2" s="1"/>
  <c r="N93" i="2" s="1"/>
  <c r="BK185" i="2"/>
  <c r="N185" i="2" s="1"/>
  <c r="N100" i="2" s="1"/>
  <c r="W33" i="1"/>
  <c r="AY87" i="1"/>
  <c r="AA155" i="2"/>
  <c r="BK131" i="2"/>
  <c r="N131" i="2" s="1"/>
  <c r="N89" i="2" s="1"/>
  <c r="AV87" i="1"/>
  <c r="Y130" i="2"/>
  <c r="AA130" i="2" l="1"/>
  <c r="BK130" i="2"/>
  <c r="N130" i="2" s="1"/>
  <c r="N88" i="2" s="1"/>
  <c r="N111" i="2" s="1"/>
  <c r="BF111" i="2" s="1"/>
  <c r="N108" i="2" l="1"/>
  <c r="BF108" i="2" s="1"/>
  <c r="M27" i="2"/>
  <c r="N109" i="2"/>
  <c r="BF109" i="2" s="1"/>
  <c r="N106" i="2"/>
  <c r="BF110" i="2"/>
  <c r="BF107" i="2"/>
  <c r="N105" i="2" l="1"/>
  <c r="M28" i="2" s="1"/>
  <c r="BF106" i="2"/>
  <c r="M33" i="2" s="1"/>
  <c r="AW88" i="1" s="1"/>
  <c r="AT88" i="1" s="1"/>
  <c r="L113" i="2" l="1"/>
  <c r="H33" i="2"/>
  <c r="BA88" i="1" s="1"/>
  <c r="BA87" i="1" s="1"/>
  <c r="W32" i="1" s="1"/>
  <c r="AS88" i="1"/>
  <c r="AS87" i="1" s="1"/>
  <c r="M30" i="2"/>
  <c r="AW87" i="1" l="1"/>
  <c r="AK32" i="1" s="1"/>
  <c r="AG88" i="1"/>
  <c r="L38" i="2"/>
  <c r="AT87" i="1" l="1"/>
  <c r="AG87" i="1"/>
  <c r="AN88" i="1"/>
  <c r="AK26" i="1" l="1"/>
  <c r="AG94" i="1"/>
  <c r="AG93" i="1"/>
  <c r="AG92" i="1"/>
  <c r="AG91" i="1"/>
  <c r="AN87" i="1"/>
  <c r="AG90" i="1" l="1"/>
  <c r="CD91" i="1"/>
  <c r="AV91" i="1"/>
  <c r="BY91" i="1" s="1"/>
  <c r="AV93" i="1"/>
  <c r="BY93" i="1" s="1"/>
  <c r="CD93" i="1"/>
  <c r="AV92" i="1"/>
  <c r="BY92" i="1" s="1"/>
  <c r="CD92" i="1"/>
  <c r="AV94" i="1"/>
  <c r="BY94" i="1" s="1"/>
  <c r="CD94" i="1"/>
  <c r="AN94" i="1" l="1"/>
  <c r="AN93" i="1"/>
  <c r="AK27" i="1"/>
  <c r="AK29" i="1" s="1"/>
  <c r="AG96" i="1"/>
  <c r="AK31" i="1"/>
  <c r="W31" i="1"/>
  <c r="AN91" i="1"/>
  <c r="AN92" i="1"/>
  <c r="AN90" i="1" l="1"/>
  <c r="AN96" i="1" s="1"/>
  <c r="AK37" i="1"/>
</calcChain>
</file>

<file path=xl/sharedStrings.xml><?xml version="1.0" encoding="utf-8"?>
<sst xmlns="http://schemas.openxmlformats.org/spreadsheetml/2006/main" count="1702" uniqueCount="532">
  <si>
    <t>2012</t>
  </si>
  <si>
    <t>Hárok obsahuje:</t>
  </si>
  <si>
    <t>1) Súhrnný list stavby</t>
  </si>
  <si>
    <t>2) Rekapitulácia objektov</t>
  </si>
  <si>
    <t>2.0</t>
  </si>
  <si>
    <t>ZAMOK</t>
  </si>
  <si>
    <t>False</t>
  </si>
  <si>
    <t>optimalizované pre tlač zostáv vo formáte A4 - na výšku</t>
  </si>
  <si>
    <t>&gt;&gt;  skryté stĺpce  &lt;&lt;</t>
  </si>
  <si>
    <t>0,001</t>
  </si>
  <si>
    <t>20</t>
  </si>
  <si>
    <t>SÚHRNNÝ LIST STAVBY</t>
  </si>
  <si>
    <t>v ---  nižšie sa nachádzajú doplnkové a pomocné údaje k zostavám  --- v</t>
  </si>
  <si>
    <t>Návod na vyplnenie</t>
  </si>
  <si>
    <t>Kód:</t>
  </si>
  <si>
    <t>bkk</t>
  </si>
  <si>
    <t>Meniť je možné iba bunky so žltým podfarbením!_x000D_
_x000D_
1) na prvom liste Rekapitulácie stavby vyplňte v zostave_x000D_
_x000D_
    a) Súhrnný list_x000D_
       - údaje o Zhotoviteľovi_x000D_
         (prenesú sa do ostatných zostáv aj v iných listoch)_x000D_
_x000D_
    b) Rekapitulácia objektov_x000D_
       - potrebné Ostatné náklady_x000D_
_x000D_
2) na vybraných listoch vyplňte v zostave_x000D_
_x000D_
    a) Krycí list_x000D_
       - údaje o Zhotoviteľovi, pokiaľ sa líšia od údajov o Zhotoviteľovi na Súhrnnom liste_x000D_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</si>
  <si>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</si>
  <si>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Základná škola</t>
  </si>
  <si>
    <t>JKSO:</t>
  </si>
  <si>
    <t/>
  </si>
  <si>
    <t>KS:</t>
  </si>
  <si>
    <t>Miesto:</t>
  </si>
  <si>
    <t>Bátorové Kosihy</t>
  </si>
  <si>
    <t>Dátum:</t>
  </si>
  <si>
    <t>24. 2. 2017</t>
  </si>
  <si>
    <t>Objednávateľ:</t>
  </si>
  <si>
    <t>IČO:</t>
  </si>
  <si>
    <t>OBEC Bátorové Kosihy</t>
  </si>
  <si>
    <t>IČO DPH:</t>
  </si>
  <si>
    <t>Zhotoviteľ:</t>
  </si>
  <si>
    <t>Vyplň údaj</t>
  </si>
  <si>
    <t>Projektant:</t>
  </si>
  <si>
    <t>PROJEKT - Ing. Görözdiová Terézia</t>
  </si>
  <si>
    <t>True</t>
  </si>
  <si>
    <t>0,01</t>
  </si>
  <si>
    <t>Spracovateľ:</t>
  </si>
  <si>
    <t>Ing. Görözdiová Terézia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</si>
  <si>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</si>
  <si>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</si>
  <si>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</si>
  <si>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</si>
  <si>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</si>
  <si>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</si>
  <si>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</si>
  <si>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</si>
  <si>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</si>
  <si>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</si>
  <si>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</si>
  <si>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</si>
  <si>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</si>
  <si>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</si>
  <si>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</si>
  <si>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</si>
  <si>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</si>
  <si>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</si>
  <si>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</si>
  <si>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</si>
  <si>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</si>
  <si>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</si>
  <si>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</si>
  <si>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</si>
  <si>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</si>
  <si>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</si>
  <si>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</si>
  <si>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</si>
  <si>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</si>
  <si>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</si>
  <si>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</si>
  <si>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</si>
  <si>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</si>
  <si>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</si>
  <si>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</si>
  <si>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</si>
  <si>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</si>
  <si>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</si>
  <si>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</si>
  <si>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</si>
  <si>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</si>
  <si>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</si>
  <si>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</si>
  <si>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{247b6b10-37f5-46e7-be43-f59a97668921}</t>
  </si>
  <si>
    <t>{00000000-0000-0000-0000-000000000000}</t>
  </si>
  <si>
    <t>/</t>
  </si>
  <si>
    <t>2</t>
  </si>
  <si>
    <t>Stavebno-technické úpravy odborných učební</t>
  </si>
  <si>
    <t>1</t>
  </si>
  <si>
    <t>{2ee901bd-5e66-41c7-9f6c-3f071b39c0da}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</si>
  <si>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</si>
  <si>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</si>
  <si>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</si>
  <si>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</si>
  <si>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</si>
  <si>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</si>
  <si>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</si>
  <si>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</si>
  <si>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</si>
  <si>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</si>
  <si>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</si>
  <si>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</si>
  <si>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</si>
  <si>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</si>
  <si>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</si>
  <si>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Objekt:</t>
  </si>
  <si>
    <t>2 - Stavebno-technické úpravy odborných učební</t>
  </si>
  <si>
    <t>801 32</t>
  </si>
  <si>
    <t>1263</t>
  </si>
  <si>
    <t>PROJEKT - Ing. Görözdiová Teréza</t>
  </si>
  <si>
    <t>Náklady z rozpočtu</t>
  </si>
  <si>
    <t>REKAPITULÁCIA ROZPOČTU</t>
  </si>
  <si>
    <t>Kód - Popis</t>
  </si>
  <si>
    <t>Cena celkom [EUR]</t>
  </si>
  <si>
    <t>1) 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</si>
  <si>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</si>
  <si>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</si>
  <si>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</si>
  <si>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</si>
  <si>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</si>
  <si>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</si>
  <si>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725 - Zdravotechnika - zariaď. predmety</t>
  </si>
  <si>
    <t xml:space="preserve">    766 - Konštrukcie stolárske</t>
  </si>
  <si>
    <t xml:space="preserve">    775 - Podlahy vlysové a parketové</t>
  </si>
  <si>
    <t xml:space="preserve">    781 - Dokončovacie práce a obklady</t>
  </si>
  <si>
    <t xml:space="preserve">    783 - Dokončovacie práce - nátery</t>
  </si>
  <si>
    <t xml:space="preserve">    784 - Dokončovacie práce - maľby</t>
  </si>
  <si>
    <t>M - Práce a dodávky M</t>
  </si>
  <si>
    <t xml:space="preserve">    21-M - Elektromontáže</t>
  </si>
  <si>
    <t xml:space="preserve">    22-M - Montáže oznam. a zabezp. zariadení</t>
  </si>
  <si>
    <t>HZS - Hodinové zúčtovacie sadzby</t>
  </si>
  <si>
    <t>2) Ostatné náklady</t>
  </si>
  <si>
    <t>Zariad. staveniska</t>
  </si>
  <si>
    <t>VRN</t>
  </si>
  <si>
    <t>Mimostav. doprava</t>
  </si>
  <si>
    <t>Územné vplyvy</t>
  </si>
  <si>
    <t>Prevádzkové vplyvy</t>
  </si>
  <si>
    <t>Ostatné</t>
  </si>
  <si>
    <t>Kompletačná činnosť</t>
  </si>
  <si>
    <t>KOMPLETACNA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</si>
  <si>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</si>
  <si>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</si>
  <si>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</si>
  <si>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</si>
  <si>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</si>
  <si>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</si>
  <si>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</si>
  <si>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</si>
  <si>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</si>
  <si>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</si>
  <si>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</si>
  <si>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</si>
  <si>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</si>
  <si>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</si>
  <si>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</si>
  <si>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K</t>
  </si>
  <si>
    <t>611403399</t>
  </si>
  <si>
    <t>Hrubá výplň rýh v stropoch akoukoľvek maltou, akejkoľvek šírky ryhy</t>
  </si>
  <si>
    <t>m2</t>
  </si>
  <si>
    <t>4</t>
  </si>
  <si>
    <t>1483745383</t>
  </si>
  <si>
    <t>611422221</t>
  </si>
  <si>
    <t>Oprava vnútorných vápenných omietok stropov železobetónových rebrových, opravovaná plocha nad 5 do 10 %, hladká</t>
  </si>
  <si>
    <t>1456574313</t>
  </si>
  <si>
    <t>3</t>
  </si>
  <si>
    <t>612403399</t>
  </si>
  <si>
    <t>Hrubá výplň rýh na stenách akoukoľvek maltou, akejkoľvek šírky ryhy</t>
  </si>
  <si>
    <t>1232765504</t>
  </si>
  <si>
    <t>612409991</t>
  </si>
  <si>
    <t>Začistenie omietok (s dodaním hmoty) okolo okien, dverí,podláh, obkladov atď.</t>
  </si>
  <si>
    <t>m</t>
  </si>
  <si>
    <t>-1507136934</t>
  </si>
  <si>
    <t>5</t>
  </si>
  <si>
    <t>612421321</t>
  </si>
  <si>
    <t>Oprava vnútorných vápenných omietok stien, v množstve opravenej plochy nad 10 do 30 % hladkých</t>
  </si>
  <si>
    <t>-354712996</t>
  </si>
  <si>
    <t>6</t>
  </si>
  <si>
    <t>612423521</t>
  </si>
  <si>
    <t>Omietka rýh v stenách maltou vápennou šírky ryhy do 150 mm omietkou hladkou</t>
  </si>
  <si>
    <t>1718101835</t>
  </si>
  <si>
    <t>7</t>
  </si>
  <si>
    <t>941955003</t>
  </si>
  <si>
    <t>Lešenie ľahké pracovné pomocné s výškou lešeňovej podlahy nad 1,90 do 2,50 m</t>
  </si>
  <si>
    <t>330058839</t>
  </si>
  <si>
    <t>8</t>
  </si>
  <si>
    <t>968061125</t>
  </si>
  <si>
    <t>Vyvesenie dreveného dverného krídla do suti plochy do 2 m2, -0,02400t</t>
  </si>
  <si>
    <t>ks</t>
  </si>
  <si>
    <t>64</t>
  </si>
  <si>
    <t>918543766</t>
  </si>
  <si>
    <t>9</t>
  </si>
  <si>
    <t>974031133</t>
  </si>
  <si>
    <t>Vysekanie rýh v akomkoľvek murive tehlovom na akúkoľvek maltu do hĺbky 50 mm a š. do 100 mm,  -0,00900t</t>
  </si>
  <si>
    <t>-1780576817</t>
  </si>
  <si>
    <t>10</t>
  </si>
  <si>
    <t>974082112</t>
  </si>
  <si>
    <t>Vysekanie rýh pre vodiče v omietke stien, v š. do 50 mm,  -0,00200t</t>
  </si>
  <si>
    <t>-477122680</t>
  </si>
  <si>
    <t>11</t>
  </si>
  <si>
    <t>974082172</t>
  </si>
  <si>
    <t>Vysekanie rýh pre vodiče v omietke stropov alebo klenieb, v š. do 50 mm,  -0,00200t</t>
  </si>
  <si>
    <t>-1887537492</t>
  </si>
  <si>
    <t>12</t>
  </si>
  <si>
    <t>978011141</t>
  </si>
  <si>
    <t>Otlčenie omietok stropov vnútorných vápenných alebo vápennocementových v rozsahu do 30 %,  -0,01000t</t>
  </si>
  <si>
    <t>-92136712</t>
  </si>
  <si>
    <t>13</t>
  </si>
  <si>
    <t>978013141</t>
  </si>
  <si>
    <t>Otlčenie omietok stien vnútorných vápenných alebo vápennocementových v rozsahu do 30 %,  -0,01000t</t>
  </si>
  <si>
    <t>-68933092</t>
  </si>
  <si>
    <t>14</t>
  </si>
  <si>
    <t>978059531</t>
  </si>
  <si>
    <t>Odsekanie a odobratie stien z obkladačiek vnútorných nad 2 m2,  -0,06800t</t>
  </si>
  <si>
    <t>722201038</t>
  </si>
  <si>
    <t>15</t>
  </si>
  <si>
    <t>979011111</t>
  </si>
  <si>
    <t>Zvislá doprava sutiny a vybúraných hmôt za prvé podlažie nad alebo pod základným podlažím</t>
  </si>
  <si>
    <t>t</t>
  </si>
  <si>
    <t>-469343841</t>
  </si>
  <si>
    <t>16</t>
  </si>
  <si>
    <t>979081111</t>
  </si>
  <si>
    <t>Odvoz sutiny a vybúraných hmôt na skládku do 1 km</t>
  </si>
  <si>
    <t>1092467680</t>
  </si>
  <si>
    <t>17</t>
  </si>
  <si>
    <t>979081121</t>
  </si>
  <si>
    <t>Odvoz sutiny a vybúraných hmôt na skládku za každý ďalší 1 km</t>
  </si>
  <si>
    <t>659433412</t>
  </si>
  <si>
    <t>18</t>
  </si>
  <si>
    <t>979087212</t>
  </si>
  <si>
    <t>Nakladanie na dopravné prostriedky pre vodorovnú dopravu sutiny</t>
  </si>
  <si>
    <t>400742233</t>
  </si>
  <si>
    <t>19</t>
  </si>
  <si>
    <t>979089612</t>
  </si>
  <si>
    <t>Poplatok za skladovanie - iné odpady zo stavieb a demolácií (17 09), ostatné</t>
  </si>
  <si>
    <t>1442443540</t>
  </si>
  <si>
    <t>999281111</t>
  </si>
  <si>
    <t>Presun hmôt pre opravy a údržbu objektov vrátane vonkajších plášťov výšky do 25 m</t>
  </si>
  <si>
    <t>54125645</t>
  </si>
  <si>
    <t>21</t>
  </si>
  <si>
    <t>725210913</t>
  </si>
  <si>
    <t>Odmontovanie umývadla bez konzol a jeho spätná montáž na pôvodné konzoly s 2 stojankovými ventilmi</t>
  </si>
  <si>
    <t>1472655204</t>
  </si>
  <si>
    <t>22</t>
  </si>
  <si>
    <t>725210974</t>
  </si>
  <si>
    <t>Oprava umývadla, odmontovanie a spätná montáž konzoly</t>
  </si>
  <si>
    <t>1477945870</t>
  </si>
  <si>
    <t>23</t>
  </si>
  <si>
    <t>725210983</t>
  </si>
  <si>
    <t>Spätná montáž zápachovej uzávierky</t>
  </si>
  <si>
    <t>936729670</t>
  </si>
  <si>
    <t>24</t>
  </si>
  <si>
    <t>725210985</t>
  </si>
  <si>
    <t>Spätná montáž rohového ventilu G 1/2 s ružicou</t>
  </si>
  <si>
    <t>27293750</t>
  </si>
  <si>
    <t>25</t>
  </si>
  <si>
    <t>998725102</t>
  </si>
  <si>
    <t>Presun hmôt pre zariaďovacie predmety v objektoch výšky nad 6 do 12 m</t>
  </si>
  <si>
    <t>835485165</t>
  </si>
  <si>
    <t>26</t>
  </si>
  <si>
    <t>766662112</t>
  </si>
  <si>
    <t>Montáž dverového krídla otočného jednokrídlového poldrážkového, do existujúcej zárubne, vrátane kovania</t>
  </si>
  <si>
    <t>770878177</t>
  </si>
  <si>
    <t>27</t>
  </si>
  <si>
    <t>M</t>
  </si>
  <si>
    <t>5491502040</t>
  </si>
  <si>
    <t>Kovanie - 2x kľučka, povrch nerez brúsený, 2x rozeta BB, FAB</t>
  </si>
  <si>
    <t>32</t>
  </si>
  <si>
    <t>-1538832054</t>
  </si>
  <si>
    <t>28</t>
  </si>
  <si>
    <t>6116201960</t>
  </si>
  <si>
    <t>Dvere vnútorné jednokrídlové, výplň DTD doska, povrch dyha M10, plné, šírka 950 mm</t>
  </si>
  <si>
    <t>739986213</t>
  </si>
  <si>
    <t>29</t>
  </si>
  <si>
    <t>998766101</t>
  </si>
  <si>
    <t>Presun hmot pre konštrukcie stolárske v objektoch výšky do 6 m</t>
  </si>
  <si>
    <t>1783248492</t>
  </si>
  <si>
    <t>30</t>
  </si>
  <si>
    <t>775411820</t>
  </si>
  <si>
    <t>Vyrezanie rýh v parketovej podlahe,  -0,00100t</t>
  </si>
  <si>
    <t>1524611168</t>
  </si>
  <si>
    <t>31</t>
  </si>
  <si>
    <t>775413110</t>
  </si>
  <si>
    <t>Montáž podlahových soklíkov alebo líšt obvodových pribíjaním</t>
  </si>
  <si>
    <t>305928941</t>
  </si>
  <si>
    <t>6119800952</t>
  </si>
  <si>
    <t>Lišta soklová, EGGER 6x2400, KRONOSPAN 4x2600, PARKETT PLUS</t>
  </si>
  <si>
    <t>-1788102621</t>
  </si>
  <si>
    <t>33</t>
  </si>
  <si>
    <t>775550080</t>
  </si>
  <si>
    <t>Montáž podlahy z laminátových a drevených parkiet, šírka do 190 mm, položená voľne</t>
  </si>
  <si>
    <t>-1361320555</t>
  </si>
  <si>
    <t>34</t>
  </si>
  <si>
    <t>6119800700</t>
  </si>
  <si>
    <t>Laminátové parkety KRONOSPAN FLOOREVER 1285x195x7,2 mm</t>
  </si>
  <si>
    <t>-1840121082</t>
  </si>
  <si>
    <t>35</t>
  </si>
  <si>
    <t>775592141</t>
  </si>
  <si>
    <t>Montáž podložky vyrovnávacej a tlmiacej penovej hr. 3 mm pod plávajúce podlahy</t>
  </si>
  <si>
    <t>1054547159</t>
  </si>
  <si>
    <t>36</t>
  </si>
  <si>
    <t>2837712001</t>
  </si>
  <si>
    <t>Podložka pod plávajúce podlahy biela hr. 3 mm MIRELON</t>
  </si>
  <si>
    <t>1657554058</t>
  </si>
  <si>
    <t>37</t>
  </si>
  <si>
    <t>998775102</t>
  </si>
  <si>
    <t>Presun hmôt pre podlahy vlysové a parketové v objektoch výšky nad 6 do 12 m</t>
  </si>
  <si>
    <t>739856059</t>
  </si>
  <si>
    <t>38</t>
  </si>
  <si>
    <t>781441062</t>
  </si>
  <si>
    <t>Montáž obkladov vnútor. stien z obkladačiek kladených do malty v obmedzenom priestore veľ. 150x150 mm</t>
  </si>
  <si>
    <t>-765682852</t>
  </si>
  <si>
    <t>39</t>
  </si>
  <si>
    <t>5978651230</t>
  </si>
  <si>
    <t>COLOR ONE obkladačka, rozmer 148x148x6 mm, farba RAL 0709010</t>
  </si>
  <si>
    <t>-1828914038</t>
  </si>
  <si>
    <t>40</t>
  </si>
  <si>
    <t>998781102</t>
  </si>
  <si>
    <t>Presun hmôt pre obklady keramické v objektoch výšky nad 6 do 12 m</t>
  </si>
  <si>
    <t>453905716</t>
  </si>
  <si>
    <t>41</t>
  </si>
  <si>
    <t>783624200</t>
  </si>
  <si>
    <t>Nátery stolárskych výrobkov syntetické dvojnásobné 1x s emailovaním a 1x plným tmelením</t>
  </si>
  <si>
    <t>-595896595</t>
  </si>
  <si>
    <t>42</t>
  </si>
  <si>
    <t>784412301</t>
  </si>
  <si>
    <t xml:space="preserve">Pačokovanie vápenným mliekom dvojnásobné jemnozrnných povrchov do 3,80 m   </t>
  </si>
  <si>
    <t>545434552</t>
  </si>
  <si>
    <t>43</t>
  </si>
  <si>
    <t>784430010</t>
  </si>
  <si>
    <t xml:space="preserve">Maľby akrylátové základné dvojnásobné, ručne nanášané na jemnozrnný podklad výšky do 3,80 m   </t>
  </si>
  <si>
    <t>1159572462</t>
  </si>
  <si>
    <t>44</t>
  </si>
  <si>
    <t>210010001</t>
  </si>
  <si>
    <t>Rúrka ohybná elektroinštalačná typ 23-13, uložená pod omietkou</t>
  </si>
  <si>
    <t>1838314819</t>
  </si>
  <si>
    <t>45</t>
  </si>
  <si>
    <t>3450722000</t>
  </si>
  <si>
    <t>Rúrka PVC 2313</t>
  </si>
  <si>
    <t>128</t>
  </si>
  <si>
    <t>-930953020</t>
  </si>
  <si>
    <t>46</t>
  </si>
  <si>
    <t>3451006400</t>
  </si>
  <si>
    <t>Vývodka 9913 rovná</t>
  </si>
  <si>
    <t>-1397779156</t>
  </si>
  <si>
    <t>47</t>
  </si>
  <si>
    <t>210010037</t>
  </si>
  <si>
    <t>Rúrka tuhá elektroinštalačná z PVC typ 1516, uložená voľne alebo pod omietkou</t>
  </si>
  <si>
    <t>1413920647</t>
  </si>
  <si>
    <t>48</t>
  </si>
  <si>
    <t>3457100010</t>
  </si>
  <si>
    <t>Rúrka tuhá 320N PVC HA - biela RAL 9003 1516E HA</t>
  </si>
  <si>
    <t>1360758909</t>
  </si>
  <si>
    <t>49</t>
  </si>
  <si>
    <t>3457100070</t>
  </si>
  <si>
    <t>Rúrka tuhá 320N PVC HA - biela RAL 9003 1525 HA</t>
  </si>
  <si>
    <t>2125226444</t>
  </si>
  <si>
    <t>50</t>
  </si>
  <si>
    <t>210010301</t>
  </si>
  <si>
    <t>Krabica prístrojová bez zapojenia (1901, KP 68, KZ 3)</t>
  </si>
  <si>
    <t>1498449240</t>
  </si>
  <si>
    <t>51</t>
  </si>
  <si>
    <t>3450915000</t>
  </si>
  <si>
    <t>Krabica univerzálna typ: KU 68 LA/1 111001027</t>
  </si>
  <si>
    <t>-602780322</t>
  </si>
  <si>
    <t>52</t>
  </si>
  <si>
    <t>210010321</t>
  </si>
  <si>
    <t>Krabica (1903, KR 68) odbočná s viečkom, svorkovnicou vrátane zapojenia, kruhová</t>
  </si>
  <si>
    <t>-1569481411</t>
  </si>
  <si>
    <t>53</t>
  </si>
  <si>
    <t>3450907510</t>
  </si>
  <si>
    <t>Krabica KU 68-1903</t>
  </si>
  <si>
    <t>159023965</t>
  </si>
  <si>
    <t>54</t>
  </si>
  <si>
    <t>210010333</t>
  </si>
  <si>
    <t>Krabica pre lištový rozvod typ 6481-14</t>
  </si>
  <si>
    <t>-748551043</t>
  </si>
  <si>
    <t>55</t>
  </si>
  <si>
    <t>3450926000</t>
  </si>
  <si>
    <t>Krabica univerzálná typ:6481-14</t>
  </si>
  <si>
    <t>1398119765</t>
  </si>
  <si>
    <t>56</t>
  </si>
  <si>
    <t>210100001</t>
  </si>
  <si>
    <t>Ukončenie vodičov v rozvádzač. vrátane zapojenia a vodičovej koncovky do 2.5 mm2</t>
  </si>
  <si>
    <t>-134329519</t>
  </si>
  <si>
    <t>57</t>
  </si>
  <si>
    <t>3452104200</t>
  </si>
  <si>
    <t>G-Káblové oko CU 0,75x3 KU-L</t>
  </si>
  <si>
    <t>-425092152</t>
  </si>
  <si>
    <t>58</t>
  </si>
  <si>
    <t>210100003</t>
  </si>
  <si>
    <t>Ukončenie vodičov v rozvádzač. vrátane zapojenia a vodičovej koncovky do 16 mm2</t>
  </si>
  <si>
    <t>1423157981</t>
  </si>
  <si>
    <t>59</t>
  </si>
  <si>
    <t>3452105500</t>
  </si>
  <si>
    <t>G-Káblové oko CU 10x10 KU-L</t>
  </si>
  <si>
    <t>-438852265</t>
  </si>
  <si>
    <t>60</t>
  </si>
  <si>
    <t>210110001</t>
  </si>
  <si>
    <t xml:space="preserve">Jednopólový spínač - radenie 1, nástenný pre prostredie obyčajné alebo vlhké vrátane zapojenia </t>
  </si>
  <si>
    <t>-486416</t>
  </si>
  <si>
    <t>61</t>
  </si>
  <si>
    <t>3450201320</t>
  </si>
  <si>
    <t>Spínač 1 do vlhka 3553-01629</t>
  </si>
  <si>
    <t>-363751671</t>
  </si>
  <si>
    <t>62</t>
  </si>
  <si>
    <t>210110003</t>
  </si>
  <si>
    <t xml:space="preserve">Sériový spínač (prepínač) -  radenie 5, nástenný pre prostredie obyčajné alebo vlhké vrátane zapojenia </t>
  </si>
  <si>
    <t>-1556130265</t>
  </si>
  <si>
    <t>63</t>
  </si>
  <si>
    <t>3450201480</t>
  </si>
  <si>
    <t>Prepínač 5 do vlhka 3553-05629</t>
  </si>
  <si>
    <t>1784779872</t>
  </si>
  <si>
    <t>210111011</t>
  </si>
  <si>
    <t>Domová zásuvka polozapustená alebo zapustená vrátane zapojenia 10/16 A 250 V 2P + Z</t>
  </si>
  <si>
    <t>-213409341</t>
  </si>
  <si>
    <t>65</t>
  </si>
  <si>
    <t>3450317700</t>
  </si>
  <si>
    <t>Zásuvka 4FN 15037 BM jednoduchá</t>
  </si>
  <si>
    <t>287206988</t>
  </si>
  <si>
    <t>66</t>
  </si>
  <si>
    <t>210111012</t>
  </si>
  <si>
    <t>Domová zásuvka polozapustená alebo zapustená, 10/16 A 250 V 2P + Z 2 x zapojenie</t>
  </si>
  <si>
    <t>-22540481</t>
  </si>
  <si>
    <t>67</t>
  </si>
  <si>
    <t>3450359300</t>
  </si>
  <si>
    <t>Zásuvka Z 1221 B1 dvojpólová, polozapustená</t>
  </si>
  <si>
    <t>1367999081</t>
  </si>
  <si>
    <t>68</t>
  </si>
  <si>
    <t>210201043</t>
  </si>
  <si>
    <t>Zapojenie svietidlá IP20, 4 x svetelný zdroj, P=20W, stropného - nástenného interierového s lineárnou žiarivkou</t>
  </si>
  <si>
    <t>2064536658</t>
  </si>
  <si>
    <t>69</t>
  </si>
  <si>
    <t>3486301690</t>
  </si>
  <si>
    <t>Stavebnicové svietidlo s lineárnou žiarivkou 4x18W, IP20, EVG</t>
  </si>
  <si>
    <t>-1058134864</t>
  </si>
  <si>
    <t>70</t>
  </si>
  <si>
    <t>210800108</t>
  </si>
  <si>
    <t>Kábel medený uložený voľne CYKY 450/750 V 3x2,5</t>
  </si>
  <si>
    <t>-800206780</t>
  </si>
  <si>
    <t>71</t>
  </si>
  <si>
    <t>3410350086</t>
  </si>
  <si>
    <t>CYKY 3x2,5 Kábel pre pevné uloženie, medený STN</t>
  </si>
  <si>
    <t>-1778072827</t>
  </si>
  <si>
    <t>72</t>
  </si>
  <si>
    <t>210800116</t>
  </si>
  <si>
    <t>Kábel medený uložený voľne CYKY 450/750 V 4x6</t>
  </si>
  <si>
    <t>2071913534</t>
  </si>
  <si>
    <t>73</t>
  </si>
  <si>
    <t>3410350094</t>
  </si>
  <si>
    <t>CYKY 4x6 Kábel pre pevné uloženie, medený STN</t>
  </si>
  <si>
    <t>238214578</t>
  </si>
  <si>
    <t>74</t>
  </si>
  <si>
    <t>210800120</t>
  </si>
  <si>
    <t>Kábel medený uložený voľne CYKY 450/750 V 5x2,5</t>
  </si>
  <si>
    <t>-388428160</t>
  </si>
  <si>
    <t>75</t>
  </si>
  <si>
    <t>3410350098</t>
  </si>
  <si>
    <t>CYKY 5x2,5 Kábel pre pevné uloženie, medený STN</t>
  </si>
  <si>
    <t>-646583847</t>
  </si>
  <si>
    <t>76</t>
  </si>
  <si>
    <t>210961101</t>
  </si>
  <si>
    <t>Demontáž-spínač nástenný jednopólový pre prostredie obyčajné</t>
  </si>
  <si>
    <t>984925969</t>
  </si>
  <si>
    <t>77</t>
  </si>
  <si>
    <t>210961604</t>
  </si>
  <si>
    <t>Demontáž-zásuvka domová, polozapustená 2P+Z</t>
  </si>
  <si>
    <t>281352449</t>
  </si>
  <si>
    <t>78</t>
  </si>
  <si>
    <t>210962032</t>
  </si>
  <si>
    <t>Demontáž svietidla - žiarivkové  stropné prisadené 2 zdroje s krytom</t>
  </si>
  <si>
    <t>1166827050</t>
  </si>
  <si>
    <t>79</t>
  </si>
  <si>
    <t>M21-PM</t>
  </si>
  <si>
    <t>Podružný materiál</t>
  </si>
  <si>
    <t>%</t>
  </si>
  <si>
    <t>1180793314</t>
  </si>
  <si>
    <t>80</t>
  </si>
  <si>
    <t>M21-PPV</t>
  </si>
  <si>
    <t>Podiel pridružených výkonov</t>
  </si>
  <si>
    <t>-1408799376</t>
  </si>
  <si>
    <t>81</t>
  </si>
  <si>
    <t>220511001</t>
  </si>
  <si>
    <t xml:space="preserve">Montáž zásuvky 1xRJ45 pod omietku                                                                   </t>
  </si>
  <si>
    <t>-1956883420</t>
  </si>
  <si>
    <t>82</t>
  </si>
  <si>
    <t>3582010050</t>
  </si>
  <si>
    <t>Počítačová sieť a príslušenstvo Zásuvka SWISS podpovrchová 1xRJ45/u, Cat.5e</t>
  </si>
  <si>
    <t>530781349</t>
  </si>
  <si>
    <t>83</t>
  </si>
  <si>
    <t>220511010</t>
  </si>
  <si>
    <t xml:space="preserve">Montáž zásuvky 1xRJ45 do podlahovej krabice, alebo do žľabu                                         </t>
  </si>
  <si>
    <t>424177317</t>
  </si>
  <si>
    <t>84</t>
  </si>
  <si>
    <t>3582010064</t>
  </si>
  <si>
    <t>Počítačová sieť a príslušenstvo Zásuvka SWISS podlahová/ do žľabu, 45x45mm 1xRJ45/u, Cat.5e</t>
  </si>
  <si>
    <t>-108477856</t>
  </si>
  <si>
    <t>85</t>
  </si>
  <si>
    <t>220511034</t>
  </si>
  <si>
    <t>Kábel volne uložený na  kabelovú lávku, alebo do žľabu</t>
  </si>
  <si>
    <t>1133044355</t>
  </si>
  <si>
    <t>86</t>
  </si>
  <si>
    <t>3410300705</t>
  </si>
  <si>
    <t>UTP 4x2x0,5 Kábel pre prenos vysokofrekvenčných signálov</t>
  </si>
  <si>
    <t>-1633933430</t>
  </si>
  <si>
    <t>87</t>
  </si>
  <si>
    <t>220512001</t>
  </si>
  <si>
    <t xml:space="preserve">Montáž závesného rozvadzača  jednodielneho na stenu                                                 </t>
  </si>
  <si>
    <t>-897041254</t>
  </si>
  <si>
    <t>88</t>
  </si>
  <si>
    <t>3582010411</t>
  </si>
  <si>
    <t>Rozvádzač jednodielny 4U, 280x600x395 mm (vxšxh)-počítačová sieť a príslušenstvo</t>
  </si>
  <si>
    <t>-2017962057</t>
  </si>
  <si>
    <t>89</t>
  </si>
  <si>
    <t>M22-PM</t>
  </si>
  <si>
    <t>293399936</t>
  </si>
  <si>
    <t>90</t>
  </si>
  <si>
    <t>M22-PPV</t>
  </si>
  <si>
    <t>-1062202360</t>
  </si>
  <si>
    <t>91</t>
  </si>
  <si>
    <t>HZS000111</t>
  </si>
  <si>
    <t>Stavebno montážne práce elektronického zariadenia</t>
  </si>
  <si>
    <t>hod</t>
  </si>
  <si>
    <t>512</t>
  </si>
  <si>
    <t>-1631140637</t>
  </si>
  <si>
    <t>92</t>
  </si>
  <si>
    <t>HZS000112</t>
  </si>
  <si>
    <t xml:space="preserve">Stavebno montážne práce elektroinštalácie </t>
  </si>
  <si>
    <t>-848262005</t>
  </si>
  <si>
    <t>93</t>
  </si>
  <si>
    <t>HZS000114</t>
  </si>
  <si>
    <t>Revízia elektroinštalácie</t>
  </si>
  <si>
    <t>-1093625</t>
  </si>
  <si>
    <t>VP - Práce naviac</t>
  </si>
  <si>
    <t>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</si>
</sst>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4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1" fillId="2" borderId="0" xfId="1" applyFont="1" applyFill="1" applyAlignment="1">
      <alignment vertical="center"/>
    </xf>
    <xf numFmtId="0" fontId="0" fillId="2" borderId="0" xfId="0" applyFill="1"/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5" fillId="0" borderId="0" xfId="0" applyFont="1" applyAlignment="1">
      <alignment horizontal="left" vertical="center"/>
    </xf>
    <xf numFmtId="0" fontId="2" fillId="4" borderId="0" xfId="0" applyFont="1" applyFill="1" applyAlignment="1" applyProtection="1">
      <alignment horizontal="left" vertical="center"/>
      <protection locked="0"/>
    </xf>
    <xf numFmtId="49" fontId="2" fillId="4" borderId="0" xfId="0" applyNumberFormat="1" applyFont="1" applyFill="1" applyAlignment="1" applyProtection="1">
      <alignment horizontal="left" vertical="center"/>
      <protection locked="0"/>
    </xf>
    <xf numFmtId="0" fontId="0" fillId="0" borderId="6" xfId="0" applyBorder="1"/>
    <xf numFmtId="0" fontId="17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18" fillId="0" borderId="7" xfId="0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5" borderId="0" xfId="0" applyFill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0" fontId="0" fillId="5" borderId="9" xfId="0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0" fillId="0" borderId="16" xfId="0" applyFont="1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20" fillId="0" borderId="17" xfId="0" applyFont="1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21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6" borderId="9" xfId="0" applyFill="1" applyBorder="1" applyAlignment="1">
      <alignment vertical="center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166" fontId="22" fillId="0" borderId="0" xfId="0" applyNumberFormat="1" applyFont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4" fontId="28" fillId="0" borderId="16" xfId="0" applyNumberFormat="1" applyFont="1" applyBorder="1" applyAlignment="1">
      <alignment vertical="center"/>
    </xf>
    <xf numFmtId="4" fontId="28" fillId="0" borderId="17" xfId="0" applyNumberFormat="1" applyFont="1" applyBorder="1" applyAlignment="1">
      <alignment vertical="center"/>
    </xf>
    <xf numFmtId="166" fontId="28" fillId="0" borderId="17" xfId="0" applyNumberFormat="1" applyFont="1" applyBorder="1" applyAlignment="1">
      <alignment vertical="center"/>
    </xf>
    <xf numFmtId="4" fontId="28" fillId="0" borderId="18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20" fillId="4" borderId="11" xfId="0" applyNumberFormat="1" applyFont="1" applyFill="1" applyBorder="1" applyAlignment="1" applyProtection="1">
      <alignment horizontal="center" vertical="center"/>
      <protection locked="0"/>
    </xf>
    <xf numFmtId="0" fontId="20" fillId="4" borderId="12" xfId="0" applyFont="1" applyFill="1" applyBorder="1" applyAlignment="1" applyProtection="1">
      <alignment horizontal="center" vertical="center"/>
      <protection locked="0"/>
    </xf>
    <xf numFmtId="4" fontId="20" fillId="0" borderId="13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164" fontId="20" fillId="4" borderId="14" xfId="0" applyNumberFormat="1" applyFont="1" applyFill="1" applyBorder="1" applyAlignment="1" applyProtection="1">
      <alignment horizontal="center" vertical="center"/>
      <protection locked="0"/>
    </xf>
    <xf numFmtId="0" fontId="20" fillId="4" borderId="0" xfId="0" applyFont="1" applyFill="1" applyAlignment="1" applyProtection="1">
      <alignment horizontal="center" vertical="center"/>
      <protection locked="0"/>
    </xf>
    <xf numFmtId="4" fontId="20" fillId="0" borderId="15" xfId="0" applyNumberFormat="1" applyFont="1" applyBorder="1" applyAlignment="1">
      <alignment vertical="center"/>
    </xf>
    <xf numFmtId="164" fontId="20" fillId="4" borderId="16" xfId="0" applyNumberFormat="1" applyFont="1" applyFill="1" applyBorder="1" applyAlignment="1" applyProtection="1">
      <alignment horizontal="center" vertical="center"/>
      <protection locked="0"/>
    </xf>
    <xf numFmtId="0" fontId="20" fillId="4" borderId="17" xfId="0" applyFont="1" applyFill="1" applyBorder="1" applyAlignment="1" applyProtection="1">
      <alignment horizontal="center" vertical="center"/>
      <protection locked="0"/>
    </xf>
    <xf numFmtId="4" fontId="20" fillId="0" borderId="18" xfId="0" applyNumberFormat="1" applyFont="1" applyBorder="1" applyAlignment="1">
      <alignment vertical="center"/>
    </xf>
    <xf numFmtId="0" fontId="23" fillId="6" borderId="0" xfId="0" applyFont="1" applyFill="1" applyAlignment="1">
      <alignment horizontal="left" vertical="center"/>
    </xf>
    <xf numFmtId="0" fontId="0" fillId="6" borderId="0" xfId="0" applyFill="1" applyAlignment="1">
      <alignment vertical="center"/>
    </xf>
    <xf numFmtId="0" fontId="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3" fillId="6" borderId="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15" fillId="0" borderId="25" xfId="0" applyFont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0" fillId="0" borderId="16" xfId="0" applyBorder="1" applyAlignment="1">
      <alignment vertical="center"/>
    </xf>
    <xf numFmtId="0" fontId="20" fillId="0" borderId="1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6" fontId="33" fillId="0" borderId="12" xfId="0" applyNumberFormat="1" applyFont="1" applyBorder="1"/>
    <xf numFmtId="166" fontId="33" fillId="0" borderId="13" xfId="0" applyNumberFormat="1" applyFont="1" applyBorder="1"/>
    <xf numFmtId="167" fontId="34" fillId="0" borderId="0" xfId="0" applyNumberFormat="1" applyFont="1" applyAlignment="1">
      <alignment vertical="center"/>
    </xf>
    <xf numFmtId="0" fontId="7" fillId="0" borderId="4" xfId="0" applyFont="1" applyBorder="1"/>
    <xf numFmtId="0" fontId="5" fillId="0" borderId="0" xfId="0" applyFont="1" applyAlignment="1">
      <alignment horizontal="left"/>
    </xf>
    <xf numFmtId="0" fontId="7" fillId="0" borderId="5" xfId="0" applyFont="1" applyBorder="1"/>
    <xf numFmtId="0" fontId="7" fillId="0" borderId="14" xfId="0" applyFont="1" applyBorder="1"/>
    <xf numFmtId="166" fontId="7" fillId="0" borderId="0" xfId="0" applyNumberFormat="1" applyFont="1"/>
    <xf numFmtId="166" fontId="7" fillId="0" borderId="15" xfId="0" applyNumberFormat="1" applyFont="1" applyBorder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0" fontId="0" fillId="0" borderId="25" xfId="0" applyBorder="1" applyAlignment="1">
      <alignment horizontal="center" vertical="center"/>
    </xf>
    <xf numFmtId="49" fontId="0" fillId="0" borderId="25" xfId="0" applyNumberFormat="1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167" fontId="0" fillId="0" borderId="25" xfId="0" applyNumberFormat="1" applyBorder="1" applyAlignment="1">
      <alignment vertical="center"/>
    </xf>
    <xf numFmtId="167" fontId="0" fillId="4" borderId="25" xfId="0" applyNumberFormat="1" applyFill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Alignment="1">
      <alignment vertical="center"/>
    </xf>
    <xf numFmtId="166" fontId="1" fillId="0" borderId="15" xfId="0" applyNumberFormat="1" applyFont="1" applyBorder="1" applyAlignment="1">
      <alignment vertical="center"/>
    </xf>
    <xf numFmtId="167" fontId="0" fillId="0" borderId="0" xfId="0" applyNumberFormat="1" applyAlignment="1">
      <alignment vertical="center"/>
    </xf>
    <xf numFmtId="0" fontId="35" fillId="0" borderId="25" xfId="0" applyFont="1" applyBorder="1" applyAlignment="1">
      <alignment horizontal="center" vertical="center"/>
    </xf>
    <xf numFmtId="49" fontId="35" fillId="0" borderId="25" xfId="0" applyNumberFormat="1" applyFont="1" applyBorder="1" applyAlignment="1">
      <alignment horizontal="left" vertical="center" wrapText="1"/>
    </xf>
    <xf numFmtId="0" fontId="35" fillId="0" borderId="25" xfId="0" applyFont="1" applyBorder="1" applyAlignment="1">
      <alignment horizontal="center" vertical="center" wrapText="1"/>
    </xf>
    <xf numFmtId="167" fontId="35" fillId="0" borderId="25" xfId="0" applyNumberFormat="1" applyFont="1" applyBorder="1" applyAlignment="1">
      <alignment vertical="center"/>
    </xf>
    <xf numFmtId="4" fontId="23" fillId="6" borderId="0" xfId="0" applyNumberFormat="1" applyFont="1" applyFill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4" fontId="6" fillId="4" borderId="0" xfId="0" applyNumberFormat="1" applyFont="1" applyFill="1" applyAlignment="1" applyProtection="1">
      <alignment vertical="center"/>
      <protection locked="0"/>
    </xf>
    <xf numFmtId="4" fontId="6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0" fillId="5" borderId="9" xfId="0" applyFill="1" applyBorder="1" applyAlignment="1">
      <alignment vertical="center"/>
    </xf>
    <xf numFmtId="0" fontId="6" fillId="4" borderId="0" xfId="0" applyFont="1" applyFill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0" fontId="0" fillId="5" borderId="10" xfId="0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4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9" fillId="0" borderId="0" xfId="0" applyNumberFormat="1" applyFont="1" applyAlignment="1">
      <alignment vertical="center"/>
    </xf>
    <xf numFmtId="4" fontId="18" fillId="0" borderId="7" xfId="0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167" fontId="5" fillId="0" borderId="23" xfId="0" applyNumberFormat="1" applyFont="1" applyBorder="1"/>
    <xf numFmtId="167" fontId="5" fillId="0" borderId="23" xfId="0" applyNumberFormat="1" applyFont="1" applyBorder="1" applyAlignment="1">
      <alignment vertical="center"/>
    </xf>
    <xf numFmtId="167" fontId="5" fillId="0" borderId="12" xfId="0" applyNumberFormat="1" applyFont="1" applyBorder="1"/>
    <xf numFmtId="167" fontId="5" fillId="0" borderId="12" xfId="0" applyNumberFormat="1" applyFont="1" applyBorder="1" applyAlignment="1">
      <alignment vertical="center"/>
    </xf>
    <xf numFmtId="0" fontId="11" fillId="2" borderId="0" xfId="1" applyFont="1" applyFill="1" applyAlignment="1">
      <alignment horizontal="center" vertical="center"/>
    </xf>
    <xf numFmtId="167" fontId="23" fillId="0" borderId="12" xfId="0" applyNumberFormat="1" applyFont="1" applyBorder="1"/>
    <xf numFmtId="167" fontId="3" fillId="0" borderId="12" xfId="0" applyNumberFormat="1" applyFont="1" applyBorder="1" applyAlignment="1">
      <alignment vertical="center"/>
    </xf>
    <xf numFmtId="167" fontId="5" fillId="0" borderId="0" xfId="0" applyNumberFormat="1" applyFont="1"/>
    <xf numFmtId="167" fontId="5" fillId="0" borderId="0" xfId="0" applyNumberFormat="1" applyFont="1" applyAlignment="1">
      <alignment vertical="center"/>
    </xf>
    <xf numFmtId="167" fontId="6" fillId="0" borderId="17" xfId="0" applyNumberFormat="1" applyFont="1" applyBorder="1"/>
    <xf numFmtId="167" fontId="6" fillId="0" borderId="17" xfId="0" applyNumberFormat="1" applyFont="1" applyBorder="1" applyAlignment="1">
      <alignment vertical="center"/>
    </xf>
    <xf numFmtId="167" fontId="6" fillId="0" borderId="23" xfId="0" applyNumberFormat="1" applyFont="1" applyBorder="1"/>
    <xf numFmtId="167" fontId="6" fillId="0" borderId="23" xfId="0" applyNumberFormat="1" applyFont="1" applyBorder="1" applyAlignment="1">
      <alignment vertical="center"/>
    </xf>
    <xf numFmtId="0" fontId="0" fillId="0" borderId="25" xfId="0" applyBorder="1" applyAlignment="1">
      <alignment horizontal="left" vertical="center" wrapText="1"/>
    </xf>
    <xf numFmtId="167" fontId="0" fillId="4" borderId="25" xfId="0" applyNumberFormat="1" applyFill="1" applyBorder="1" applyAlignment="1" applyProtection="1">
      <alignment vertical="center"/>
      <protection locked="0"/>
    </xf>
    <xf numFmtId="167" fontId="0" fillId="4" borderId="25" xfId="0" applyNumberFormat="1" applyFill="1" applyBorder="1" applyAlignment="1">
      <alignment vertical="center"/>
    </xf>
    <xf numFmtId="167" fontId="0" fillId="0" borderId="25" xfId="0" applyNumberFormat="1" applyBorder="1" applyAlignment="1">
      <alignment vertical="center"/>
    </xf>
    <xf numFmtId="0" fontId="35" fillId="0" borderId="25" xfId="0" applyFont="1" applyBorder="1" applyAlignment="1">
      <alignment horizontal="left" vertical="center" wrapText="1"/>
    </xf>
    <xf numFmtId="167" fontId="35" fillId="4" borderId="25" xfId="0" applyNumberFormat="1" applyFont="1" applyFill="1" applyBorder="1" applyAlignment="1" applyProtection="1">
      <alignment vertical="center"/>
      <protection locked="0"/>
    </xf>
    <xf numFmtId="167" fontId="35" fillId="4" borderId="25" xfId="0" applyNumberFormat="1" applyFont="1" applyFill="1" applyBorder="1" applyAlignment="1">
      <alignment vertical="center"/>
    </xf>
    <xf numFmtId="167" fontId="35" fillId="0" borderId="25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6" borderId="23" xfId="0" applyFont="1" applyFill="1" applyBorder="1" applyAlignment="1">
      <alignment horizontal="center" vertical="center" wrapText="1"/>
    </xf>
    <xf numFmtId="0" fontId="32" fillId="6" borderId="2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4" fontId="30" fillId="0" borderId="0" xfId="0" applyNumberFormat="1" applyFont="1" applyAlignment="1">
      <alignment vertical="center"/>
    </xf>
    <xf numFmtId="4" fontId="31" fillId="0" borderId="0" xfId="0" applyNumberFormat="1" applyFont="1" applyAlignment="1">
      <alignment vertical="center"/>
    </xf>
    <xf numFmtId="0" fontId="2" fillId="6" borderId="0" xfId="0" applyFont="1" applyFill="1" applyAlignment="1">
      <alignment horizontal="center" vertical="center"/>
    </xf>
    <xf numFmtId="0" fontId="0" fillId="6" borderId="0" xfId="0" applyFill="1" applyAlignment="1">
      <alignment vertical="center"/>
    </xf>
    <xf numFmtId="4" fontId="1" fillId="0" borderId="0" xfId="0" applyNumberFormat="1" applyFont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4" fontId="3" fillId="6" borderId="10" xfId="0" applyNumberFormat="1" applyFont="1" applyFill="1" applyBorder="1" applyAlignment="1">
      <alignment vertical="center"/>
    </xf>
    <xf numFmtId="4" fontId="18" fillId="0" borderId="0" xfId="0" applyNumberFormat="1" applyFont="1" applyAlignment="1">
      <alignment vertical="center"/>
    </xf>
    <xf numFmtId="165" fontId="2" fillId="4" borderId="0" xfId="0" applyNumberFormat="1" applyFont="1" applyFill="1" applyAlignment="1" applyProtection="1">
      <alignment horizontal="left" vertical="center"/>
      <protection locked="0"/>
    </xf>
    <xf numFmtId="0" fontId="2" fillId="4" borderId="0" xfId="0" applyFont="1" applyFill="1" applyAlignment="1" applyProtection="1">
      <alignment horizontal="left" vertical="center"/>
      <protection locked="0"/>
    </xf>
    <xf numFmtId="0" fontId="2" fillId="4" borderId="0" xfId="0" applyFont="1" applyFill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97"/>
  <sheetViews>
    <sheetView showGridLines="0" workbookViewId="0">
      <pane ySplit="1" topLeftCell="A132" activePane="bottomLeft" state="frozen"/>
      <selection pane="bottomLeft"/>
    </sheetView>
  </sheetViews>
  <sheetFormatPr defaultRowHeight="12"/>
  <cols>
    <col min="1" max="1" width="8.28515625" customWidth="1"/>
    <col min="2" max="2" width="1.7109375" customWidth="1"/>
    <col min="3" max="3" width="4.140625" customWidth="1"/>
    <col min="4" max="33" width="2.42578125" customWidth="1"/>
    <col min="34" max="34" width="3.28515625" customWidth="1"/>
    <col min="35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.7109375" customWidth="1"/>
    <col min="44" max="44" width="13.7109375" customWidth="1"/>
    <col min="45" max="46" width="25.85546875" hidden="1" customWidth="1"/>
    <col min="47" max="47" width="25" hidden="1" customWidth="1"/>
    <col min="48" max="52" width="21.7109375" hidden="1" customWidth="1"/>
    <col min="53" max="53" width="19.140625" hidden="1" customWidth="1"/>
    <col min="54" max="54" width="25" hidden="1" customWidth="1"/>
    <col min="55" max="56" width="19.140625" hidden="1" customWidth="1"/>
    <col min="57" max="57" width="66.42578125" customWidth="1"/>
    <col min="71" max="89" width="9.28515625" hidden="1"/>
  </cols>
  <sheetData>
    <row r="1" spans="1:73" ht="21.45" customHeight="1">
      <c r="A1" s="10" t="s">
        <v>0</v>
      </c>
      <c r="B1" s="11"/>
      <c r="C1" s="11"/>
      <c r="D1" s="12" t="s">
        <v>1</v>
      </c>
      <c r="E1" s="11"/>
      <c r="F1" s="11"/>
      <c r="G1" s="11"/>
      <c r="H1" s="11"/>
      <c r="I1" s="11"/>
      <c r="J1" s="11"/>
      <c r="K1" s="13" t="s">
        <v>2</v>
      </c>
      <c r="L1" s="13"/>
      <c r="M1" s="13"/>
      <c r="N1" s="13"/>
      <c r="O1" s="13"/>
      <c r="P1" s="13"/>
      <c r="Q1" s="13"/>
      <c r="R1" s="13"/>
      <c r="S1" s="13"/>
      <c r="T1" s="11"/>
      <c r="U1" s="11"/>
      <c r="V1" s="11"/>
      <c r="W1" s="13" t="s">
        <v>3</v>
      </c>
      <c r="X1" s="13"/>
      <c r="Y1" s="13"/>
      <c r="Z1" s="13"/>
      <c r="AA1" s="13"/>
      <c r="AB1" s="13"/>
      <c r="AC1" s="13"/>
      <c r="AD1" s="13"/>
      <c r="AE1" s="13"/>
      <c r="AF1" s="13"/>
      <c r="AG1" s="11"/>
      <c r="AH1" s="11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0" t="s">
        <v>4</v>
      </c>
      <c r="BB1" s="10" t="s">
        <v>5</v>
      </c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T1" s="15" t="s">
        <v>6</v>
      </c>
      <c r="BU1" s="15" t="s">
        <v>6</v>
      </c>
    </row>
    <row r="2" spans="1:73" ht="36.9" customHeight="1">
      <c r="C2" s="186" t="s">
        <v>7</v>
      </c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R2" s="155" t="s">
        <v>8</v>
      </c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S2" s="16" t="s">
        <v>9</v>
      </c>
      <c r="BT2" s="16" t="s">
        <v>10</v>
      </c>
    </row>
    <row r="3" spans="1:73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9"/>
      <c r="BS3" s="16" t="s">
        <v>9</v>
      </c>
      <c r="BT3" s="16" t="s">
        <v>10</v>
      </c>
    </row>
    <row r="4" spans="1:73" ht="36.9" customHeight="1">
      <c r="B4" s="20"/>
      <c r="C4" s="159" t="s">
        <v>11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21"/>
      <c r="AS4" s="22" t="s">
        <v>12</v>
      </c>
      <c r="BE4" s="23" t="s">
        <v>13</v>
      </c>
      <c r="BS4" s="16" t="s">
        <v>9</v>
      </c>
    </row>
    <row r="5" spans="1:73" ht="14.4" customHeight="1">
      <c r="B5" s="20"/>
      <c r="D5" s="24" t="s">
        <v>14</v>
      </c>
      <c r="K5" s="190" t="s">
        <v>15</v>
      </c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Q5" s="21"/>
      <c r="BE5" s="188" t="s">
        <v>16</v>
      </c>
      <c r="BS5" s="16" t="s">
        <v>9</v>
      </c>
    </row>
    <row r="6" spans="1:73" ht="36.9" customHeight="1">
      <c r="B6" s="20"/>
      <c r="D6" s="26" t="s">
        <v>17</v>
      </c>
      <c r="K6" s="191" t="s">
        <v>18</v>
      </c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Q6" s="21"/>
      <c r="BE6" s="189"/>
      <c r="BS6" s="16" t="s">
        <v>9</v>
      </c>
    </row>
    <row r="7" spans="1:73" ht="14.4" customHeight="1">
      <c r="B7" s="20"/>
      <c r="D7" s="27" t="s">
        <v>19</v>
      </c>
      <c r="K7" s="25" t="s">
        <v>20</v>
      </c>
      <c r="AK7" s="27" t="s">
        <v>21</v>
      </c>
      <c r="AN7" s="25" t="s">
        <v>20</v>
      </c>
      <c r="AQ7" s="21"/>
      <c r="BE7" s="189"/>
      <c r="BS7" s="16" t="s">
        <v>9</v>
      </c>
    </row>
    <row r="8" spans="1:73" ht="14.4" customHeight="1">
      <c r="B8" s="20"/>
      <c r="D8" s="27" t="s">
        <v>22</v>
      </c>
      <c r="K8" s="25" t="s">
        <v>23</v>
      </c>
      <c r="AK8" s="27" t="s">
        <v>24</v>
      </c>
      <c r="AN8" s="28" t="s">
        <v>25</v>
      </c>
      <c r="AQ8" s="21"/>
      <c r="BE8" s="189"/>
      <c r="BS8" s="16" t="s">
        <v>9</v>
      </c>
    </row>
    <row r="9" spans="1:73" ht="14.4" customHeight="1">
      <c r="B9" s="20"/>
      <c r="AQ9" s="21"/>
      <c r="BE9" s="189"/>
      <c r="BS9" s="16" t="s">
        <v>9</v>
      </c>
    </row>
    <row r="10" spans="1:73" ht="14.4" customHeight="1">
      <c r="B10" s="20"/>
      <c r="D10" s="27" t="s">
        <v>26</v>
      </c>
      <c r="AK10" s="27" t="s">
        <v>27</v>
      </c>
      <c r="AN10" s="25" t="s">
        <v>20</v>
      </c>
      <c r="AQ10" s="21"/>
      <c r="BE10" s="189"/>
      <c r="BS10" s="16" t="s">
        <v>9</v>
      </c>
    </row>
    <row r="11" spans="1:73" ht="18.45" customHeight="1">
      <c r="B11" s="20"/>
      <c r="E11" s="25" t="s">
        <v>28</v>
      </c>
      <c r="AK11" s="27" t="s">
        <v>29</v>
      </c>
      <c r="AN11" s="25" t="s">
        <v>20</v>
      </c>
      <c r="AQ11" s="21"/>
      <c r="BE11" s="189"/>
      <c r="BS11" s="16" t="s">
        <v>9</v>
      </c>
    </row>
    <row r="12" spans="1:73" ht="6.9" customHeight="1">
      <c r="B12" s="20"/>
      <c r="AQ12" s="21"/>
      <c r="BE12" s="189"/>
      <c r="BS12" s="16" t="s">
        <v>9</v>
      </c>
    </row>
    <row r="13" spans="1:73" ht="14.4" customHeight="1">
      <c r="B13" s="20"/>
      <c r="D13" s="27" t="s">
        <v>30</v>
      </c>
      <c r="AK13" s="27" t="s">
        <v>27</v>
      </c>
      <c r="AN13" s="29" t="s">
        <v>31</v>
      </c>
      <c r="AQ13" s="21"/>
      <c r="BE13" s="189"/>
      <c r="BS13" s="16" t="s">
        <v>9</v>
      </c>
    </row>
    <row r="14" spans="1:73" ht="13.2">
      <c r="B14" s="20"/>
      <c r="E14" s="192" t="s">
        <v>31</v>
      </c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3"/>
      <c r="AA14" s="193"/>
      <c r="AB14" s="193"/>
      <c r="AC14" s="193"/>
      <c r="AD14" s="193"/>
      <c r="AE14" s="193"/>
      <c r="AF14" s="193"/>
      <c r="AG14" s="193"/>
      <c r="AH14" s="193"/>
      <c r="AI14" s="193"/>
      <c r="AJ14" s="193"/>
      <c r="AK14" s="27" t="s">
        <v>29</v>
      </c>
      <c r="AN14" s="29" t="s">
        <v>31</v>
      </c>
      <c r="AQ14" s="21"/>
      <c r="BE14" s="189"/>
      <c r="BS14" s="16" t="s">
        <v>9</v>
      </c>
    </row>
    <row r="15" spans="1:73" ht="6.9" customHeight="1">
      <c r="B15" s="20"/>
      <c r="AQ15" s="21"/>
      <c r="BE15" s="189"/>
      <c r="BS15" s="16" t="s">
        <v>6</v>
      </c>
    </row>
    <row r="16" spans="1:73" ht="14.4" customHeight="1">
      <c r="B16" s="20"/>
      <c r="D16" s="27" t="s">
        <v>32</v>
      </c>
      <c r="AK16" s="27" t="s">
        <v>27</v>
      </c>
      <c r="AN16" s="25" t="s">
        <v>20</v>
      </c>
      <c r="AQ16" s="21"/>
      <c r="BE16" s="189"/>
      <c r="BS16" s="16" t="s">
        <v>6</v>
      </c>
    </row>
    <row r="17" spans="2:71" ht="18.45" customHeight="1">
      <c r="B17" s="20"/>
      <c r="E17" s="25" t="s">
        <v>33</v>
      </c>
      <c r="AK17" s="27" t="s">
        <v>29</v>
      </c>
      <c r="AN17" s="25" t="s">
        <v>20</v>
      </c>
      <c r="AQ17" s="21"/>
      <c r="BE17" s="189"/>
      <c r="BS17" s="16" t="s">
        <v>34</v>
      </c>
    </row>
    <row r="18" spans="2:71" ht="6.9" customHeight="1">
      <c r="B18" s="20"/>
      <c r="AQ18" s="21"/>
      <c r="BE18" s="189"/>
      <c r="BS18" s="16" t="s">
        <v>35</v>
      </c>
    </row>
    <row r="19" spans="2:71" ht="14.4" customHeight="1">
      <c r="B19" s="20"/>
      <c r="D19" s="27" t="s">
        <v>36</v>
      </c>
      <c r="AK19" s="27" t="s">
        <v>27</v>
      </c>
      <c r="AN19" s="25" t="s">
        <v>20</v>
      </c>
      <c r="AQ19" s="21"/>
      <c r="BE19" s="189"/>
      <c r="BS19" s="16" t="s">
        <v>35</v>
      </c>
    </row>
    <row r="20" spans="2:71" ht="18.45" customHeight="1">
      <c r="B20" s="20"/>
      <c r="E20" s="25" t="s">
        <v>37</v>
      </c>
      <c r="AK20" s="27" t="s">
        <v>29</v>
      </c>
      <c r="AN20" s="25" t="s">
        <v>20</v>
      </c>
      <c r="AQ20" s="21"/>
      <c r="BE20" s="189"/>
    </row>
    <row r="21" spans="2:71" ht="6.9" customHeight="1">
      <c r="B21" s="20"/>
      <c r="AQ21" s="21"/>
      <c r="BE21" s="189"/>
    </row>
    <row r="22" spans="2:71" ht="13.2">
      <c r="B22" s="20"/>
      <c r="D22" s="27" t="s">
        <v>38</v>
      </c>
      <c r="AQ22" s="21"/>
      <c r="BE22" s="189"/>
    </row>
    <row r="23" spans="2:71" ht="22.5" customHeight="1">
      <c r="B23" s="20"/>
      <c r="E23" s="194" t="s">
        <v>20</v>
      </c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  <c r="AM23" s="194"/>
      <c r="AN23" s="194"/>
      <c r="AQ23" s="21"/>
      <c r="BE23" s="189"/>
    </row>
    <row r="24" spans="2:71" ht="6.9" customHeight="1">
      <c r="B24" s="20"/>
      <c r="AQ24" s="21"/>
      <c r="BE24" s="189"/>
    </row>
    <row r="25" spans="2:71" ht="6.9" customHeight="1">
      <c r="B25" s="2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Q25" s="21"/>
      <c r="BE25" s="189"/>
    </row>
    <row r="26" spans="2:71" ht="14.4" customHeight="1">
      <c r="B26" s="20"/>
      <c r="D26" s="31" t="s">
        <v>39</v>
      </c>
      <c r="AK26" s="195">
        <f>ROUND(AG87,2)</f>
        <v>28333.33</v>
      </c>
      <c r="AL26" s="156"/>
      <c r="AM26" s="156"/>
      <c r="AN26" s="156"/>
      <c r="AO26" s="156"/>
      <c r="AQ26" s="21"/>
      <c r="BE26" s="189"/>
    </row>
    <row r="27" spans="2:71" ht="14.4" customHeight="1">
      <c r="B27" s="20"/>
      <c r="D27" s="31" t="s">
        <v>40</v>
      </c>
      <c r="AK27" s="195">
        <f>ROUND(AG90,2)</f>
        <v>0</v>
      </c>
      <c r="AL27" s="195"/>
      <c r="AM27" s="195"/>
      <c r="AN27" s="195"/>
      <c r="AO27" s="195"/>
      <c r="AQ27" s="21"/>
      <c r="BE27" s="189"/>
    </row>
    <row r="28" spans="2:71" s="1" customFormat="1" ht="6.9" customHeight="1">
      <c r="B28" s="32"/>
      <c r="AQ28" s="33"/>
      <c r="BE28" s="189"/>
    </row>
    <row r="29" spans="2:71" s="1" customFormat="1" ht="25.95" customHeight="1">
      <c r="B29" s="32"/>
      <c r="D29" s="34" t="s">
        <v>41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196">
        <f>ROUND(AK26+AK27,2)</f>
        <v>28333.33</v>
      </c>
      <c r="AL29" s="197"/>
      <c r="AM29" s="197"/>
      <c r="AN29" s="197"/>
      <c r="AO29" s="197"/>
      <c r="AQ29" s="33"/>
      <c r="BE29" s="189"/>
    </row>
    <row r="30" spans="2:71" s="1" customFormat="1" ht="6.9" customHeight="1">
      <c r="B30" s="32"/>
      <c r="AQ30" s="33"/>
      <c r="BE30" s="189"/>
    </row>
    <row r="31" spans="2:71" s="2" customFormat="1" ht="14.4" customHeight="1">
      <c r="B31" s="36"/>
      <c r="D31" s="37" t="s">
        <v>42</v>
      </c>
      <c r="F31" s="37" t="s">
        <v>43</v>
      </c>
      <c r="L31" s="168">
        <v>0.2</v>
      </c>
      <c r="M31" s="169"/>
      <c r="N31" s="169"/>
      <c r="O31" s="169"/>
      <c r="T31" s="39" t="s">
        <v>44</v>
      </c>
      <c r="W31" s="170">
        <f>ROUND(AZ87+SUM(CD91:CD95),2)</f>
        <v>0</v>
      </c>
      <c r="X31" s="169"/>
      <c r="Y31" s="169"/>
      <c r="Z31" s="169"/>
      <c r="AA31" s="169"/>
      <c r="AB31" s="169"/>
      <c r="AC31" s="169"/>
      <c r="AD31" s="169"/>
      <c r="AE31" s="169"/>
      <c r="AK31" s="170">
        <f>ROUND(AV87+SUM(BY91:BY95),2)</f>
        <v>0</v>
      </c>
      <c r="AL31" s="169"/>
      <c r="AM31" s="169"/>
      <c r="AN31" s="169"/>
      <c r="AO31" s="169"/>
      <c r="AQ31" s="40"/>
      <c r="BE31" s="189"/>
    </row>
    <row r="32" spans="2:71" s="2" customFormat="1" ht="14.4" customHeight="1">
      <c r="B32" s="36"/>
      <c r="F32" s="37" t="s">
        <v>45</v>
      </c>
      <c r="L32" s="168">
        <v>0.2</v>
      </c>
      <c r="M32" s="169"/>
      <c r="N32" s="169"/>
      <c r="O32" s="169"/>
      <c r="T32" s="39" t="s">
        <v>44</v>
      </c>
      <c r="W32" s="170">
        <f>ROUND(BA87+SUM(CE91:CE95),2)</f>
        <v>28333.33</v>
      </c>
      <c r="X32" s="169"/>
      <c r="Y32" s="169"/>
      <c r="Z32" s="169"/>
      <c r="AA32" s="169"/>
      <c r="AB32" s="169"/>
      <c r="AC32" s="169"/>
      <c r="AD32" s="169"/>
      <c r="AE32" s="169"/>
      <c r="AK32" s="170">
        <f>ROUND(AW87+SUM(BZ91:BZ95),2)</f>
        <v>5666.67</v>
      </c>
      <c r="AL32" s="169"/>
      <c r="AM32" s="169"/>
      <c r="AN32" s="169"/>
      <c r="AO32" s="169"/>
      <c r="AQ32" s="40"/>
      <c r="BE32" s="189"/>
    </row>
    <row r="33" spans="2:57" s="2" customFormat="1" ht="14.4" hidden="1" customHeight="1">
      <c r="B33" s="36"/>
      <c r="F33" s="37" t="s">
        <v>46</v>
      </c>
      <c r="L33" s="168">
        <v>0.2</v>
      </c>
      <c r="M33" s="169"/>
      <c r="N33" s="169"/>
      <c r="O33" s="169"/>
      <c r="T33" s="39" t="s">
        <v>44</v>
      </c>
      <c r="W33" s="170">
        <f>ROUND(BB87+SUM(CF91:CF95),2)</f>
        <v>0</v>
      </c>
      <c r="X33" s="169"/>
      <c r="Y33" s="169"/>
      <c r="Z33" s="169"/>
      <c r="AA33" s="169"/>
      <c r="AB33" s="169"/>
      <c r="AC33" s="169"/>
      <c r="AD33" s="169"/>
      <c r="AE33" s="169"/>
      <c r="AK33" s="170">
        <v>0</v>
      </c>
      <c r="AL33" s="169"/>
      <c r="AM33" s="169"/>
      <c r="AN33" s="169"/>
      <c r="AO33" s="169"/>
      <c r="AQ33" s="40"/>
      <c r="BE33" s="189"/>
    </row>
    <row r="34" spans="2:57" s="2" customFormat="1" ht="14.4" hidden="1" customHeight="1">
      <c r="B34" s="36"/>
      <c r="F34" s="37" t="s">
        <v>47</v>
      </c>
      <c r="L34" s="168">
        <v>0.2</v>
      </c>
      <c r="M34" s="169"/>
      <c r="N34" s="169"/>
      <c r="O34" s="169"/>
      <c r="T34" s="39" t="s">
        <v>44</v>
      </c>
      <c r="W34" s="170">
        <f>ROUND(BC87+SUM(CG91:CG95),2)</f>
        <v>0</v>
      </c>
      <c r="X34" s="169"/>
      <c r="Y34" s="169"/>
      <c r="Z34" s="169"/>
      <c r="AA34" s="169"/>
      <c r="AB34" s="169"/>
      <c r="AC34" s="169"/>
      <c r="AD34" s="169"/>
      <c r="AE34" s="169"/>
      <c r="AK34" s="170">
        <v>0</v>
      </c>
      <c r="AL34" s="169"/>
      <c r="AM34" s="169"/>
      <c r="AN34" s="169"/>
      <c r="AO34" s="169"/>
      <c r="AQ34" s="40"/>
      <c r="BE34" s="189"/>
    </row>
    <row r="35" spans="2:57" s="2" customFormat="1" ht="14.4" hidden="1" customHeight="1">
      <c r="B35" s="36"/>
      <c r="F35" s="37" t="s">
        <v>48</v>
      </c>
      <c r="L35" s="168">
        <v>0</v>
      </c>
      <c r="M35" s="169"/>
      <c r="N35" s="169"/>
      <c r="O35" s="169"/>
      <c r="T35" s="39" t="s">
        <v>44</v>
      </c>
      <c r="W35" s="170">
        <f>ROUND(BD87+SUM(CH91:CH95),2)</f>
        <v>0</v>
      </c>
      <c r="X35" s="169"/>
      <c r="Y35" s="169"/>
      <c r="Z35" s="169"/>
      <c r="AA35" s="169"/>
      <c r="AB35" s="169"/>
      <c r="AC35" s="169"/>
      <c r="AD35" s="169"/>
      <c r="AE35" s="169"/>
      <c r="AK35" s="170">
        <v>0</v>
      </c>
      <c r="AL35" s="169"/>
      <c r="AM35" s="169"/>
      <c r="AN35" s="169"/>
      <c r="AO35" s="169"/>
      <c r="AQ35" s="40"/>
    </row>
    <row r="36" spans="2:57" s="1" customFormat="1" ht="6.9" customHeight="1">
      <c r="B36" s="32"/>
      <c r="AQ36" s="33"/>
    </row>
    <row r="37" spans="2:57" s="1" customFormat="1" ht="25.95" customHeight="1">
      <c r="B37" s="32"/>
      <c r="C37" s="41"/>
      <c r="D37" s="42" t="s">
        <v>49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4" t="s">
        <v>50</v>
      </c>
      <c r="U37" s="43"/>
      <c r="V37" s="43"/>
      <c r="W37" s="43"/>
      <c r="X37" s="171" t="s">
        <v>51</v>
      </c>
      <c r="Y37" s="172"/>
      <c r="Z37" s="172"/>
      <c r="AA37" s="172"/>
      <c r="AB37" s="172"/>
      <c r="AC37" s="43"/>
      <c r="AD37" s="43"/>
      <c r="AE37" s="43"/>
      <c r="AF37" s="43"/>
      <c r="AG37" s="43"/>
      <c r="AH37" s="43"/>
      <c r="AI37" s="43"/>
      <c r="AJ37" s="43"/>
      <c r="AK37" s="184">
        <f>SUM(AK29:AK35)</f>
        <v>34000</v>
      </c>
      <c r="AL37" s="172"/>
      <c r="AM37" s="172"/>
      <c r="AN37" s="172"/>
      <c r="AO37" s="185"/>
      <c r="AP37" s="41"/>
      <c r="AQ37" s="33"/>
    </row>
    <row r="38" spans="2:57" s="1" customFormat="1" ht="14.4" customHeight="1">
      <c r="B38" s="32"/>
      <c r="AQ38" s="33"/>
    </row>
    <row r="39" spans="2:57">
      <c r="B39" s="20"/>
      <c r="AQ39" s="21"/>
    </row>
    <row r="40" spans="2:57">
      <c r="B40" s="20"/>
      <c r="AQ40" s="21"/>
    </row>
    <row r="41" spans="2:57">
      <c r="B41" s="20"/>
      <c r="AQ41" s="21"/>
    </row>
    <row r="42" spans="2:57">
      <c r="B42" s="20"/>
      <c r="AQ42" s="21"/>
    </row>
    <row r="43" spans="2:57">
      <c r="B43" s="20"/>
      <c r="AQ43" s="21"/>
    </row>
    <row r="44" spans="2:57">
      <c r="B44" s="20"/>
      <c r="AQ44" s="21"/>
    </row>
    <row r="45" spans="2:57">
      <c r="B45" s="20"/>
      <c r="AQ45" s="21"/>
    </row>
    <row r="46" spans="2:57">
      <c r="B46" s="20"/>
      <c r="AQ46" s="21"/>
    </row>
    <row r="47" spans="2:57">
      <c r="B47" s="20"/>
      <c r="AQ47" s="21"/>
    </row>
    <row r="48" spans="2:57">
      <c r="B48" s="20"/>
      <c r="AQ48" s="21"/>
    </row>
    <row r="49" spans="2:43" s="1" customFormat="1" ht="14.4">
      <c r="B49" s="32"/>
      <c r="D49" s="45" t="s">
        <v>52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  <c r="AC49" s="45" t="s">
        <v>53</v>
      </c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7"/>
      <c r="AQ49" s="33"/>
    </row>
    <row r="50" spans="2:43">
      <c r="B50" s="20"/>
      <c r="D50" s="48"/>
      <c r="Z50" s="49"/>
      <c r="AC50" s="48"/>
      <c r="AO50" s="49"/>
      <c r="AQ50" s="21"/>
    </row>
    <row r="51" spans="2:43">
      <c r="B51" s="20"/>
      <c r="D51" s="48"/>
      <c r="Z51" s="49"/>
      <c r="AC51" s="48"/>
      <c r="AO51" s="49"/>
      <c r="AQ51" s="21"/>
    </row>
    <row r="52" spans="2:43">
      <c r="B52" s="20"/>
      <c r="D52" s="48"/>
      <c r="Z52" s="49"/>
      <c r="AC52" s="48"/>
      <c r="AO52" s="49"/>
      <c r="AQ52" s="21"/>
    </row>
    <row r="53" spans="2:43">
      <c r="B53" s="20"/>
      <c r="D53" s="48"/>
      <c r="Z53" s="49"/>
      <c r="AC53" s="48"/>
      <c r="AO53" s="49"/>
      <c r="AQ53" s="21"/>
    </row>
    <row r="54" spans="2:43">
      <c r="B54" s="20"/>
      <c r="D54" s="48"/>
      <c r="Z54" s="49"/>
      <c r="AC54" s="48"/>
      <c r="AO54" s="49"/>
      <c r="AQ54" s="21"/>
    </row>
    <row r="55" spans="2:43">
      <c r="B55" s="20"/>
      <c r="D55" s="48"/>
      <c r="Z55" s="49"/>
      <c r="AC55" s="48"/>
      <c r="AO55" s="49"/>
      <c r="AQ55" s="21"/>
    </row>
    <row r="56" spans="2:43">
      <c r="B56" s="20"/>
      <c r="D56" s="48"/>
      <c r="Z56" s="49"/>
      <c r="AC56" s="48"/>
      <c r="AO56" s="49"/>
      <c r="AQ56" s="21"/>
    </row>
    <row r="57" spans="2:43">
      <c r="B57" s="20"/>
      <c r="D57" s="48"/>
      <c r="Z57" s="49"/>
      <c r="AC57" s="48"/>
      <c r="AO57" s="49"/>
      <c r="AQ57" s="21"/>
    </row>
    <row r="58" spans="2:43" s="1" customFormat="1" ht="14.4">
      <c r="B58" s="32"/>
      <c r="D58" s="50" t="s">
        <v>54</v>
      </c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2" t="s">
        <v>55</v>
      </c>
      <c r="S58" s="51"/>
      <c r="T58" s="51"/>
      <c r="U58" s="51"/>
      <c r="V58" s="51"/>
      <c r="W58" s="51"/>
      <c r="X58" s="51"/>
      <c r="Y58" s="51"/>
      <c r="Z58" s="53"/>
      <c r="AC58" s="50" t="s">
        <v>54</v>
      </c>
      <c r="AD58" s="51"/>
      <c r="AE58" s="51"/>
      <c r="AF58" s="51"/>
      <c r="AG58" s="51"/>
      <c r="AH58" s="51"/>
      <c r="AI58" s="51"/>
      <c r="AJ58" s="51"/>
      <c r="AK58" s="51"/>
      <c r="AL58" s="51"/>
      <c r="AM58" s="52" t="s">
        <v>55</v>
      </c>
      <c r="AN58" s="51"/>
      <c r="AO58" s="53"/>
      <c r="AQ58" s="33"/>
    </row>
    <row r="59" spans="2:43">
      <c r="B59" s="20"/>
      <c r="AQ59" s="21"/>
    </row>
    <row r="60" spans="2:43" s="1" customFormat="1" ht="14.4">
      <c r="B60" s="32"/>
      <c r="D60" s="45" t="s">
        <v>56</v>
      </c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7"/>
      <c r="AC60" s="45" t="s">
        <v>57</v>
      </c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7"/>
      <c r="AQ60" s="33"/>
    </row>
    <row r="61" spans="2:43">
      <c r="B61" s="20"/>
      <c r="D61" s="48"/>
      <c r="Z61" s="49"/>
      <c r="AC61" s="48"/>
      <c r="AO61" s="49"/>
      <c r="AQ61" s="21"/>
    </row>
    <row r="62" spans="2:43">
      <c r="B62" s="20"/>
      <c r="D62" s="48"/>
      <c r="Z62" s="49"/>
      <c r="AC62" s="48"/>
      <c r="AO62" s="49"/>
      <c r="AQ62" s="21"/>
    </row>
    <row r="63" spans="2:43">
      <c r="B63" s="20"/>
      <c r="D63" s="48"/>
      <c r="Z63" s="49"/>
      <c r="AC63" s="48"/>
      <c r="AO63" s="49"/>
      <c r="AQ63" s="21"/>
    </row>
    <row r="64" spans="2:43">
      <c r="B64" s="20"/>
      <c r="D64" s="48"/>
      <c r="Z64" s="49"/>
      <c r="AC64" s="48"/>
      <c r="AO64" s="49"/>
      <c r="AQ64" s="21"/>
    </row>
    <row r="65" spans="2:43">
      <c r="B65" s="20"/>
      <c r="D65" s="48"/>
      <c r="Z65" s="49"/>
      <c r="AC65" s="48"/>
      <c r="AO65" s="49"/>
      <c r="AQ65" s="21"/>
    </row>
    <row r="66" spans="2:43">
      <c r="B66" s="20"/>
      <c r="D66" s="48"/>
      <c r="Z66" s="49"/>
      <c r="AC66" s="48"/>
      <c r="AO66" s="49"/>
      <c r="AQ66" s="21"/>
    </row>
    <row r="67" spans="2:43">
      <c r="B67" s="20"/>
      <c r="D67" s="48"/>
      <c r="Z67" s="49"/>
      <c r="AC67" s="48"/>
      <c r="AO67" s="49"/>
      <c r="AQ67" s="21"/>
    </row>
    <row r="68" spans="2:43">
      <c r="B68" s="20"/>
      <c r="D68" s="48"/>
      <c r="Z68" s="49"/>
      <c r="AC68" s="48"/>
      <c r="AO68" s="49"/>
      <c r="AQ68" s="21"/>
    </row>
    <row r="69" spans="2:43" s="1" customFormat="1" ht="14.4">
      <c r="B69" s="32"/>
      <c r="D69" s="50" t="s">
        <v>54</v>
      </c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2" t="s">
        <v>55</v>
      </c>
      <c r="S69" s="51"/>
      <c r="T69" s="51"/>
      <c r="U69" s="51"/>
      <c r="V69" s="51"/>
      <c r="W69" s="51"/>
      <c r="X69" s="51"/>
      <c r="Y69" s="51"/>
      <c r="Z69" s="53"/>
      <c r="AC69" s="50" t="s">
        <v>54</v>
      </c>
      <c r="AD69" s="51"/>
      <c r="AE69" s="51"/>
      <c r="AF69" s="51"/>
      <c r="AG69" s="51"/>
      <c r="AH69" s="51"/>
      <c r="AI69" s="51"/>
      <c r="AJ69" s="51"/>
      <c r="AK69" s="51"/>
      <c r="AL69" s="51"/>
      <c r="AM69" s="52" t="s">
        <v>55</v>
      </c>
      <c r="AN69" s="51"/>
      <c r="AO69" s="53"/>
      <c r="AQ69" s="33"/>
    </row>
    <row r="70" spans="2:43" s="1" customFormat="1" ht="6.9" customHeight="1">
      <c r="B70" s="32"/>
      <c r="AQ70" s="33"/>
    </row>
    <row r="71" spans="2:43" s="1" customFormat="1" ht="6.9" customHeight="1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6"/>
    </row>
    <row r="75" spans="2:43" s="1" customFormat="1" ht="6.9" customHeight="1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9"/>
    </row>
    <row r="76" spans="2:43" s="1" customFormat="1" ht="36.9" customHeight="1">
      <c r="B76" s="32"/>
      <c r="C76" s="159" t="s">
        <v>58</v>
      </c>
      <c r="D76" s="160"/>
      <c r="E76" s="160"/>
      <c r="F76" s="160"/>
      <c r="G76" s="160"/>
      <c r="H76" s="160"/>
      <c r="I76" s="160"/>
      <c r="J76" s="160"/>
      <c r="K76" s="160"/>
      <c r="L76" s="160"/>
      <c r="M76" s="160"/>
      <c r="N76" s="160"/>
      <c r="O76" s="160"/>
      <c r="P76" s="160"/>
      <c r="Q76" s="160"/>
      <c r="R76" s="160"/>
      <c r="S76" s="160"/>
      <c r="T76" s="160"/>
      <c r="U76" s="160"/>
      <c r="V76" s="160"/>
      <c r="W76" s="160"/>
      <c r="X76" s="160"/>
      <c r="Y76" s="160"/>
      <c r="Z76" s="160"/>
      <c r="AA76" s="160"/>
      <c r="AB76" s="160"/>
      <c r="AC76" s="160"/>
      <c r="AD76" s="160"/>
      <c r="AE76" s="160"/>
      <c r="AF76" s="160"/>
      <c r="AG76" s="160"/>
      <c r="AH76" s="160"/>
      <c r="AI76" s="160"/>
      <c r="AJ76" s="160"/>
      <c r="AK76" s="160"/>
      <c r="AL76" s="160"/>
      <c r="AM76" s="160"/>
      <c r="AN76" s="160"/>
      <c r="AO76" s="160"/>
      <c r="AP76" s="160"/>
      <c r="AQ76" s="33"/>
    </row>
    <row r="77" spans="2:43" s="3" customFormat="1" ht="14.4" customHeight="1">
      <c r="B77" s="60"/>
      <c r="C77" s="27" t="s">
        <v>14</v>
      </c>
      <c r="L77" s="3" t="str">
        <f>K5</f>
        <v>bkk</v>
      </c>
      <c r="AQ77" s="61"/>
    </row>
    <row r="78" spans="2:43" s="4" customFormat="1" ht="36.9" customHeight="1">
      <c r="B78" s="62"/>
      <c r="C78" s="63" t="s">
        <v>17</v>
      </c>
      <c r="L78" s="161" t="str">
        <f>K6</f>
        <v>Základná škola</v>
      </c>
      <c r="M78" s="162"/>
      <c r="N78" s="162"/>
      <c r="O78" s="162"/>
      <c r="P78" s="162"/>
      <c r="Q78" s="162"/>
      <c r="R78" s="162"/>
      <c r="S78" s="162"/>
      <c r="T78" s="162"/>
      <c r="U78" s="162"/>
      <c r="V78" s="162"/>
      <c r="W78" s="162"/>
      <c r="X78" s="162"/>
      <c r="Y78" s="162"/>
      <c r="Z78" s="162"/>
      <c r="AA78" s="162"/>
      <c r="AB78" s="162"/>
      <c r="AC78" s="162"/>
      <c r="AD78" s="162"/>
      <c r="AE78" s="162"/>
      <c r="AF78" s="162"/>
      <c r="AG78" s="162"/>
      <c r="AH78" s="162"/>
      <c r="AI78" s="162"/>
      <c r="AJ78" s="162"/>
      <c r="AK78" s="162"/>
      <c r="AL78" s="162"/>
      <c r="AM78" s="162"/>
      <c r="AN78" s="162"/>
      <c r="AO78" s="162"/>
      <c r="AQ78" s="64"/>
    </row>
    <row r="79" spans="2:43" s="1" customFormat="1" ht="6.9" customHeight="1">
      <c r="B79" s="32"/>
      <c r="AQ79" s="33"/>
    </row>
    <row r="80" spans="2:43" s="1" customFormat="1" ht="13.2">
      <c r="B80" s="32"/>
      <c r="C80" s="27" t="s">
        <v>22</v>
      </c>
      <c r="L80" s="65" t="str">
        <f>IF(K8="","",K8)</f>
        <v>Bátorové Kosihy</v>
      </c>
      <c r="AI80" s="27" t="s">
        <v>24</v>
      </c>
      <c r="AM80" s="66" t="str">
        <f>IF(AN8= "","",AN8)</f>
        <v>24. 2. 2017</v>
      </c>
      <c r="AQ80" s="33"/>
    </row>
    <row r="81" spans="1:89" s="1" customFormat="1" ht="6.9" customHeight="1">
      <c r="B81" s="32"/>
      <c r="AQ81" s="33"/>
    </row>
    <row r="82" spans="1:89" s="1" customFormat="1" ht="13.2">
      <c r="B82" s="32"/>
      <c r="C82" s="27" t="s">
        <v>26</v>
      </c>
      <c r="L82" s="3" t="str">
        <f>IF(E11= "","",E11)</f>
        <v>OBEC Bátorové Kosihy</v>
      </c>
      <c r="AI82" s="27" t="s">
        <v>32</v>
      </c>
      <c r="AM82" s="163" t="str">
        <f>IF(E17="","",E17)</f>
        <v>PROJEKT - Ing. Görözdiová Terézia</v>
      </c>
      <c r="AN82" s="163"/>
      <c r="AO82" s="163"/>
      <c r="AP82" s="163"/>
      <c r="AQ82" s="33"/>
      <c r="AS82" s="164" t="s">
        <v>59</v>
      </c>
      <c r="AT82" s="165"/>
      <c r="AU82" s="46"/>
      <c r="AV82" s="46"/>
      <c r="AW82" s="46"/>
      <c r="AX82" s="46"/>
      <c r="AY82" s="46"/>
      <c r="AZ82" s="46"/>
      <c r="BA82" s="46"/>
      <c r="BB82" s="46"/>
      <c r="BC82" s="46"/>
      <c r="BD82" s="47"/>
    </row>
    <row r="83" spans="1:89" s="1" customFormat="1" ht="13.2">
      <c r="B83" s="32"/>
      <c r="C83" s="27" t="s">
        <v>30</v>
      </c>
      <c r="L83" s="3" t="str">
        <f>IF(E14= "Vyplň údaj","",E14)</f>
        <v/>
      </c>
      <c r="AI83" s="27" t="s">
        <v>36</v>
      </c>
      <c r="AM83" s="163" t="str">
        <f>IF(E20="","",E20)</f>
        <v>Ing. Görözdiová Terézia</v>
      </c>
      <c r="AN83" s="163"/>
      <c r="AO83" s="163"/>
      <c r="AP83" s="163"/>
      <c r="AQ83" s="33"/>
      <c r="AS83" s="166"/>
      <c r="AT83" s="167"/>
      <c r="BD83" s="67"/>
    </row>
    <row r="84" spans="1:89" s="1" customFormat="1" ht="10.95" customHeight="1">
      <c r="B84" s="32"/>
      <c r="AQ84" s="33"/>
      <c r="AS84" s="166"/>
      <c r="AT84" s="167"/>
      <c r="BD84" s="67"/>
    </row>
    <row r="85" spans="1:89" s="1" customFormat="1" ht="29.25" customHeight="1">
      <c r="B85" s="32"/>
      <c r="C85" s="175" t="s">
        <v>60</v>
      </c>
      <c r="D85" s="176"/>
      <c r="E85" s="176"/>
      <c r="F85" s="176"/>
      <c r="G85" s="176"/>
      <c r="H85" s="68"/>
      <c r="I85" s="177" t="s">
        <v>61</v>
      </c>
      <c r="J85" s="176"/>
      <c r="K85" s="176"/>
      <c r="L85" s="176"/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  <c r="AA85" s="176"/>
      <c r="AB85" s="176"/>
      <c r="AC85" s="176"/>
      <c r="AD85" s="176"/>
      <c r="AE85" s="176"/>
      <c r="AF85" s="176"/>
      <c r="AG85" s="177" t="s">
        <v>62</v>
      </c>
      <c r="AH85" s="176"/>
      <c r="AI85" s="176"/>
      <c r="AJ85" s="176"/>
      <c r="AK85" s="176"/>
      <c r="AL85" s="176"/>
      <c r="AM85" s="176"/>
      <c r="AN85" s="177" t="s">
        <v>63</v>
      </c>
      <c r="AO85" s="176"/>
      <c r="AP85" s="178"/>
      <c r="AQ85" s="33"/>
      <c r="AS85" s="69" t="s">
        <v>64</v>
      </c>
      <c r="AT85" s="70" t="s">
        <v>65</v>
      </c>
      <c r="AU85" s="70" t="s">
        <v>66</v>
      </c>
      <c r="AV85" s="70" t="s">
        <v>67</v>
      </c>
      <c r="AW85" s="70" t="s">
        <v>68</v>
      </c>
      <c r="AX85" s="70" t="s">
        <v>69</v>
      </c>
      <c r="AY85" s="70" t="s">
        <v>70</v>
      </c>
      <c r="AZ85" s="70" t="s">
        <v>71</v>
      </c>
      <c r="BA85" s="70" t="s">
        <v>72</v>
      </c>
      <c r="BB85" s="70" t="s">
        <v>73</v>
      </c>
      <c r="BC85" s="70" t="s">
        <v>74</v>
      </c>
      <c r="BD85" s="71" t="s">
        <v>75</v>
      </c>
    </row>
    <row r="86" spans="1:89" s="1" customFormat="1" ht="10.95" customHeight="1">
      <c r="B86" s="32"/>
      <c r="AQ86" s="33"/>
      <c r="AS86" s="72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7"/>
    </row>
    <row r="87" spans="1:89" s="4" customFormat="1" ht="32.4" customHeight="1">
      <c r="B87" s="62"/>
      <c r="C87" s="73" t="s">
        <v>76</v>
      </c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182">
        <f>ROUND(AG88,2)</f>
        <v>28333.33</v>
      </c>
      <c r="AH87" s="182"/>
      <c r="AI87" s="182"/>
      <c r="AJ87" s="182"/>
      <c r="AK87" s="182"/>
      <c r="AL87" s="182"/>
      <c r="AM87" s="182"/>
      <c r="AN87" s="183">
        <f>SUM(AG87,AT87)</f>
        <v>34000</v>
      </c>
      <c r="AO87" s="183"/>
      <c r="AP87" s="183"/>
      <c r="AQ87" s="64"/>
      <c r="AS87" s="75">
        <f>ROUND(AS88,2)</f>
        <v>1250</v>
      </c>
      <c r="AT87" s="76">
        <f>ROUND(SUM(AV87:AW87),2)</f>
        <v>5666.67</v>
      </c>
      <c r="AU87" s="77">
        <f>ROUND(AU88,5)</f>
        <v>0</v>
      </c>
      <c r="AV87" s="76">
        <f>ROUND(AZ87*L31,2)</f>
        <v>0</v>
      </c>
      <c r="AW87" s="76">
        <f>ROUND(BA87*L32,2)</f>
        <v>5666.67</v>
      </c>
      <c r="AX87" s="76">
        <f>ROUND(BB87*L31,2)</f>
        <v>0</v>
      </c>
      <c r="AY87" s="76">
        <f>ROUND(BC87*L32,2)</f>
        <v>0</v>
      </c>
      <c r="AZ87" s="76">
        <f>ROUND(AZ88,2)</f>
        <v>0</v>
      </c>
      <c r="BA87" s="76">
        <f>ROUND(BA88,2)</f>
        <v>28333.33</v>
      </c>
      <c r="BB87" s="76">
        <f>ROUND(BB88,2)</f>
        <v>0</v>
      </c>
      <c r="BC87" s="76">
        <f>ROUND(BC88,2)</f>
        <v>0</v>
      </c>
      <c r="BD87" s="78">
        <f>ROUND(BD88,2)</f>
        <v>0</v>
      </c>
      <c r="BS87" s="63" t="s">
        <v>77</v>
      </c>
      <c r="BT87" s="63" t="s">
        <v>78</v>
      </c>
      <c r="BU87" s="79" t="s">
        <v>79</v>
      </c>
      <c r="BV87" s="63" t="s">
        <v>80</v>
      </c>
      <c r="BW87" s="63" t="s">
        <v>81</v>
      </c>
      <c r="BX87" s="63" t="s">
        <v>82</v>
      </c>
    </row>
    <row r="88" spans="1:89" s="5" customFormat="1" ht="37.5" customHeight="1">
      <c r="A88" s="80" t="s">
        <v>83</v>
      </c>
      <c r="B88" s="81"/>
      <c r="C88" s="82"/>
      <c r="D88" s="181" t="s">
        <v>84</v>
      </c>
      <c r="E88" s="181"/>
      <c r="F88" s="181"/>
      <c r="G88" s="181"/>
      <c r="H88" s="181"/>
      <c r="I88" s="83"/>
      <c r="J88" s="181" t="s">
        <v>85</v>
      </c>
      <c r="K88" s="181"/>
      <c r="L88" s="181"/>
      <c r="M88" s="181"/>
      <c r="N88" s="181"/>
      <c r="O88" s="181"/>
      <c r="P88" s="181"/>
      <c r="Q88" s="181"/>
      <c r="R88" s="181"/>
      <c r="S88" s="181"/>
      <c r="T88" s="181"/>
      <c r="U88" s="181"/>
      <c r="V88" s="181"/>
      <c r="W88" s="181"/>
      <c r="X88" s="181"/>
      <c r="Y88" s="181"/>
      <c r="Z88" s="181"/>
      <c r="AA88" s="181"/>
      <c r="AB88" s="181"/>
      <c r="AC88" s="181"/>
      <c r="AD88" s="181"/>
      <c r="AE88" s="181"/>
      <c r="AF88" s="181"/>
      <c r="AG88" s="179">
        <f>'2 - Stavebno-technické úp...'!M30</f>
        <v>28333.33</v>
      </c>
      <c r="AH88" s="180"/>
      <c r="AI88" s="180"/>
      <c r="AJ88" s="180"/>
      <c r="AK88" s="180"/>
      <c r="AL88" s="180"/>
      <c r="AM88" s="180"/>
      <c r="AN88" s="179">
        <f>SUM(AG88,AT88)</f>
        <v>34000</v>
      </c>
      <c r="AO88" s="180"/>
      <c r="AP88" s="180"/>
      <c r="AQ88" s="84"/>
      <c r="AS88" s="85">
        <f>'2 - Stavebno-technické úp...'!M28</f>
        <v>1250</v>
      </c>
      <c r="AT88" s="86">
        <f>ROUND(SUM(AV88:AW88),2)</f>
        <v>5666.67</v>
      </c>
      <c r="AU88" s="87">
        <f>'2 - Stavebno-technické úp...'!W130</f>
        <v>0</v>
      </c>
      <c r="AV88" s="86">
        <f>'2 - Stavebno-technické úp...'!M32</f>
        <v>0</v>
      </c>
      <c r="AW88" s="86">
        <f>'2 - Stavebno-technické úp...'!M33</f>
        <v>5666.6660000000011</v>
      </c>
      <c r="AX88" s="86">
        <f>'2 - Stavebno-technické úp...'!M34</f>
        <v>0</v>
      </c>
      <c r="AY88" s="86">
        <f>'2 - Stavebno-technické úp...'!M35</f>
        <v>0</v>
      </c>
      <c r="AZ88" s="86">
        <f>'2 - Stavebno-technické úp...'!H32</f>
        <v>0</v>
      </c>
      <c r="BA88" s="86">
        <f>'2 - Stavebno-technické úp...'!H33</f>
        <v>28333.329999999994</v>
      </c>
      <c r="BB88" s="86">
        <f>'2 - Stavebno-technické úp...'!H34</f>
        <v>0</v>
      </c>
      <c r="BC88" s="86">
        <f>'2 - Stavebno-technické úp...'!H35</f>
        <v>0</v>
      </c>
      <c r="BD88" s="88">
        <f>'2 - Stavebno-technické úp...'!H36</f>
        <v>0</v>
      </c>
      <c r="BT88" s="89" t="s">
        <v>86</v>
      </c>
      <c r="BV88" s="89" t="s">
        <v>80</v>
      </c>
      <c r="BW88" s="89" t="s">
        <v>87</v>
      </c>
      <c r="BX88" s="89" t="s">
        <v>81</v>
      </c>
    </row>
    <row r="89" spans="1:89">
      <c r="B89" s="20"/>
      <c r="AQ89" s="21"/>
    </row>
    <row r="90" spans="1:89" s="1" customFormat="1" ht="30" customHeight="1">
      <c r="B90" s="32"/>
      <c r="C90" s="73" t="s">
        <v>88</v>
      </c>
      <c r="AG90" s="183">
        <f>ROUND(SUM(AG91:AG94),2)</f>
        <v>0</v>
      </c>
      <c r="AH90" s="183"/>
      <c r="AI90" s="183"/>
      <c r="AJ90" s="183"/>
      <c r="AK90" s="183"/>
      <c r="AL90" s="183"/>
      <c r="AM90" s="183"/>
      <c r="AN90" s="183">
        <f>ROUND(SUM(AN91:AN94),2)</f>
        <v>0</v>
      </c>
      <c r="AO90" s="183"/>
      <c r="AP90" s="183"/>
      <c r="AQ90" s="33"/>
      <c r="AS90" s="69" t="s">
        <v>89</v>
      </c>
      <c r="AT90" s="70" t="s">
        <v>90</v>
      </c>
      <c r="AU90" s="70" t="s">
        <v>42</v>
      </c>
      <c r="AV90" s="71" t="s">
        <v>65</v>
      </c>
    </row>
    <row r="91" spans="1:89" s="1" customFormat="1" ht="19.95" customHeight="1">
      <c r="B91" s="32"/>
      <c r="D91" s="90" t="s">
        <v>91</v>
      </c>
      <c r="AG91" s="157">
        <f>ROUND(AG87*AS91,2)</f>
        <v>0</v>
      </c>
      <c r="AH91" s="158"/>
      <c r="AI91" s="158"/>
      <c r="AJ91" s="158"/>
      <c r="AK91" s="158"/>
      <c r="AL91" s="158"/>
      <c r="AM91" s="158"/>
      <c r="AN91" s="158">
        <f>ROUND(AG91+AV91,2)</f>
        <v>0</v>
      </c>
      <c r="AO91" s="158"/>
      <c r="AP91" s="158"/>
      <c r="AQ91" s="33"/>
      <c r="AS91" s="91">
        <v>0</v>
      </c>
      <c r="AT91" s="92" t="s">
        <v>92</v>
      </c>
      <c r="AU91" s="92" t="s">
        <v>43</v>
      </c>
      <c r="AV91" s="93">
        <f>ROUND(IF(AU91="základná",AG91*L31,IF(AU91="znížená",AG91*L32,0)),2)</f>
        <v>0</v>
      </c>
      <c r="BV91" s="16" t="s">
        <v>93</v>
      </c>
      <c r="BY91" s="94">
        <f>IF(AU91="základná",AV91,0)</f>
        <v>0</v>
      </c>
      <c r="BZ91" s="94">
        <f>IF(AU91="znížená",AV91,0)</f>
        <v>0</v>
      </c>
      <c r="CA91" s="94">
        <v>0</v>
      </c>
      <c r="CB91" s="94">
        <v>0</v>
      </c>
      <c r="CC91" s="94">
        <v>0</v>
      </c>
      <c r="CD91" s="94">
        <f>IF(AU91="základná",AG91,0)</f>
        <v>0</v>
      </c>
      <c r="CE91" s="94">
        <f>IF(AU91="znížená",AG91,0)</f>
        <v>0</v>
      </c>
      <c r="CF91" s="94">
        <f>IF(AU91="zákl. prenesená",AG91,0)</f>
        <v>0</v>
      </c>
      <c r="CG91" s="94">
        <f>IF(AU91="zníž. prenesená",AG91,0)</f>
        <v>0</v>
      </c>
      <c r="CH91" s="94">
        <f>IF(AU91="nulová",AG91,0)</f>
        <v>0</v>
      </c>
      <c r="CI91" s="16">
        <f>IF(AU91="základná",1,IF(AU91="znížená",2,IF(AU91="zákl. prenesená",4,IF(AU91="zníž. prenesená",5,3))))</f>
        <v>1</v>
      </c>
      <c r="CJ91" s="16">
        <f>IF(AT91="stavebná časť",1,IF(8891="investičná časť",2,3))</f>
        <v>1</v>
      </c>
      <c r="CK91" s="16" t="str">
        <f>IF(D91="Vyplň vlastné","","x")</f>
        <v>x</v>
      </c>
    </row>
    <row r="92" spans="1:89" s="1" customFormat="1" ht="19.95" customHeight="1">
      <c r="B92" s="32"/>
      <c r="D92" s="173" t="s">
        <v>94</v>
      </c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G92" s="157">
        <f>AG87*AS92</f>
        <v>0</v>
      </c>
      <c r="AH92" s="158"/>
      <c r="AI92" s="158"/>
      <c r="AJ92" s="158"/>
      <c r="AK92" s="158"/>
      <c r="AL92" s="158"/>
      <c r="AM92" s="158"/>
      <c r="AN92" s="158">
        <f>AG92+AV92</f>
        <v>0</v>
      </c>
      <c r="AO92" s="158"/>
      <c r="AP92" s="158"/>
      <c r="AQ92" s="33"/>
      <c r="AS92" s="95">
        <v>0</v>
      </c>
      <c r="AT92" s="96" t="s">
        <v>92</v>
      </c>
      <c r="AU92" s="96" t="s">
        <v>43</v>
      </c>
      <c r="AV92" s="97">
        <f>ROUND(IF(AU92="nulová",0,IF(OR(AU92="základná",AU92="zákl. prenesená"),AG92*L31,AG92*L32)),2)</f>
        <v>0</v>
      </c>
      <c r="BV92" s="16" t="s">
        <v>95</v>
      </c>
      <c r="BY92" s="94">
        <f>IF(AU92="základná",AV92,0)</f>
        <v>0</v>
      </c>
      <c r="BZ92" s="94">
        <f>IF(AU92="znížená",AV92,0)</f>
        <v>0</v>
      </c>
      <c r="CA92" s="94">
        <f>IF(AU92="zákl. prenesená",AV92,0)</f>
        <v>0</v>
      </c>
      <c r="CB92" s="94">
        <f>IF(AU92="zníž. prenesená",AV92,0)</f>
        <v>0</v>
      </c>
      <c r="CC92" s="94">
        <f>IF(AU92="nulová",AV92,0)</f>
        <v>0</v>
      </c>
      <c r="CD92" s="94">
        <f>IF(AU92="základná",AG92,0)</f>
        <v>0</v>
      </c>
      <c r="CE92" s="94">
        <f>IF(AU92="znížená",AG92,0)</f>
        <v>0</v>
      </c>
      <c r="CF92" s="94">
        <f>IF(AU92="zákl. prenesená",AG92,0)</f>
        <v>0</v>
      </c>
      <c r="CG92" s="94">
        <f>IF(AU92="zníž. prenesená",AG92,0)</f>
        <v>0</v>
      </c>
      <c r="CH92" s="94">
        <f>IF(AU92="nulová",AG92,0)</f>
        <v>0</v>
      </c>
      <c r="CI92" s="16">
        <f>IF(AU92="základná",1,IF(AU92="znížená",2,IF(AU92="zákl. prenesená",4,IF(AU92="zníž. prenesená",5,3))))</f>
        <v>1</v>
      </c>
      <c r="CJ92" s="16">
        <f>IF(AT92="stavebná časť",1,IF(8892="investičná časť",2,3))</f>
        <v>1</v>
      </c>
      <c r="CK92" s="16" t="str">
        <f>IF(D92="Vyplň vlastné","","x")</f>
        <v/>
      </c>
    </row>
    <row r="93" spans="1:89" s="1" customFormat="1" ht="19.95" customHeight="1">
      <c r="B93" s="32"/>
      <c r="D93" s="173" t="s">
        <v>94</v>
      </c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G93" s="157">
        <f>AG87*AS93</f>
        <v>0</v>
      </c>
      <c r="AH93" s="158"/>
      <c r="AI93" s="158"/>
      <c r="AJ93" s="158"/>
      <c r="AK93" s="158"/>
      <c r="AL93" s="158"/>
      <c r="AM93" s="158"/>
      <c r="AN93" s="158">
        <f>AG93+AV93</f>
        <v>0</v>
      </c>
      <c r="AO93" s="158"/>
      <c r="AP93" s="158"/>
      <c r="AQ93" s="33"/>
      <c r="AS93" s="95">
        <v>0</v>
      </c>
      <c r="AT93" s="96" t="s">
        <v>92</v>
      </c>
      <c r="AU93" s="96" t="s">
        <v>43</v>
      </c>
      <c r="AV93" s="97">
        <f>ROUND(IF(AU93="nulová",0,IF(OR(AU93="základná",AU93="zákl. prenesená"),AG93*L31,AG93*L32)),2)</f>
        <v>0</v>
      </c>
      <c r="BV93" s="16" t="s">
        <v>95</v>
      </c>
      <c r="BY93" s="94">
        <f>IF(AU93="základná",AV93,0)</f>
        <v>0</v>
      </c>
      <c r="BZ93" s="94">
        <f>IF(AU93="znížená",AV93,0)</f>
        <v>0</v>
      </c>
      <c r="CA93" s="94">
        <f>IF(AU93="zákl. prenesená",AV93,0)</f>
        <v>0</v>
      </c>
      <c r="CB93" s="94">
        <f>IF(AU93="zníž. prenesená",AV93,0)</f>
        <v>0</v>
      </c>
      <c r="CC93" s="94">
        <f>IF(AU93="nulová",AV93,0)</f>
        <v>0</v>
      </c>
      <c r="CD93" s="94">
        <f>IF(AU93="základná",AG93,0)</f>
        <v>0</v>
      </c>
      <c r="CE93" s="94">
        <f>IF(AU93="znížená",AG93,0)</f>
        <v>0</v>
      </c>
      <c r="CF93" s="94">
        <f>IF(AU93="zákl. prenesená",AG93,0)</f>
        <v>0</v>
      </c>
      <c r="CG93" s="94">
        <f>IF(AU93="zníž. prenesená",AG93,0)</f>
        <v>0</v>
      </c>
      <c r="CH93" s="94">
        <f>IF(AU93="nulová",AG93,0)</f>
        <v>0</v>
      </c>
      <c r="CI93" s="16">
        <f>IF(AU93="základná",1,IF(AU93="znížená",2,IF(AU93="zákl. prenesená",4,IF(AU93="zníž. prenesená",5,3))))</f>
        <v>1</v>
      </c>
      <c r="CJ93" s="16">
        <f>IF(AT93="stavebná časť",1,IF(8893="investičná časť",2,3))</f>
        <v>1</v>
      </c>
      <c r="CK93" s="16" t="str">
        <f>IF(D93="Vyplň vlastné","","x")</f>
        <v/>
      </c>
    </row>
    <row r="94" spans="1:89" s="1" customFormat="1" ht="19.95" customHeight="1">
      <c r="B94" s="32"/>
      <c r="D94" s="173" t="s">
        <v>94</v>
      </c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  <c r="S94" s="174"/>
      <c r="T94" s="174"/>
      <c r="U94" s="174"/>
      <c r="V94" s="174"/>
      <c r="W94" s="174"/>
      <c r="X94" s="174"/>
      <c r="Y94" s="174"/>
      <c r="Z94" s="174"/>
      <c r="AA94" s="174"/>
      <c r="AB94" s="174"/>
      <c r="AG94" s="157">
        <f>AG87*AS94</f>
        <v>0</v>
      </c>
      <c r="AH94" s="158"/>
      <c r="AI94" s="158"/>
      <c r="AJ94" s="158"/>
      <c r="AK94" s="158"/>
      <c r="AL94" s="158"/>
      <c r="AM94" s="158"/>
      <c r="AN94" s="158">
        <f>AG94+AV94</f>
        <v>0</v>
      </c>
      <c r="AO94" s="158"/>
      <c r="AP94" s="158"/>
      <c r="AQ94" s="33"/>
      <c r="AS94" s="98">
        <v>0</v>
      </c>
      <c r="AT94" s="99" t="s">
        <v>92</v>
      </c>
      <c r="AU94" s="99" t="s">
        <v>43</v>
      </c>
      <c r="AV94" s="100">
        <f>ROUND(IF(AU94="nulová",0,IF(OR(AU94="základná",AU94="zákl. prenesená"),AG94*L31,AG94*L32)),2)</f>
        <v>0</v>
      </c>
      <c r="BV94" s="16" t="s">
        <v>95</v>
      </c>
      <c r="BY94" s="94">
        <f>IF(AU94="základná",AV94,0)</f>
        <v>0</v>
      </c>
      <c r="BZ94" s="94">
        <f>IF(AU94="znížená",AV94,0)</f>
        <v>0</v>
      </c>
      <c r="CA94" s="94">
        <f>IF(AU94="zákl. prenesená",AV94,0)</f>
        <v>0</v>
      </c>
      <c r="CB94" s="94">
        <f>IF(AU94="zníž. prenesená",AV94,0)</f>
        <v>0</v>
      </c>
      <c r="CC94" s="94">
        <f>IF(AU94="nulová",AV94,0)</f>
        <v>0</v>
      </c>
      <c r="CD94" s="94">
        <f>IF(AU94="základná",AG94,0)</f>
        <v>0</v>
      </c>
      <c r="CE94" s="94">
        <f>IF(AU94="znížená",AG94,0)</f>
        <v>0</v>
      </c>
      <c r="CF94" s="94">
        <f>IF(AU94="zákl. prenesená",AG94,0)</f>
        <v>0</v>
      </c>
      <c r="CG94" s="94">
        <f>IF(AU94="zníž. prenesená",AG94,0)</f>
        <v>0</v>
      </c>
      <c r="CH94" s="94">
        <f>IF(AU94="nulová",AG94,0)</f>
        <v>0</v>
      </c>
      <c r="CI94" s="16">
        <f>IF(AU94="základná",1,IF(AU94="znížená",2,IF(AU94="zákl. prenesená",4,IF(AU94="zníž. prenesená",5,3))))</f>
        <v>1</v>
      </c>
      <c r="CJ94" s="16">
        <f>IF(AT94="stavebná časť",1,IF(8894="investičná časť",2,3))</f>
        <v>1</v>
      </c>
      <c r="CK94" s="16" t="str">
        <f>IF(D94="Vyplň vlastné","","x")</f>
        <v/>
      </c>
    </row>
    <row r="95" spans="1:89" s="1" customFormat="1" ht="10.95" customHeight="1">
      <c r="B95" s="32"/>
      <c r="AQ95" s="33"/>
    </row>
    <row r="96" spans="1:89" s="1" customFormat="1" ht="30" customHeight="1">
      <c r="B96" s="32"/>
      <c r="C96" s="101" t="s">
        <v>96</v>
      </c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54">
        <f>ROUND(AG87+AG90,2)</f>
        <v>28333.33</v>
      </c>
      <c r="AH96" s="154"/>
      <c r="AI96" s="154"/>
      <c r="AJ96" s="154"/>
      <c r="AK96" s="154"/>
      <c r="AL96" s="154"/>
      <c r="AM96" s="154"/>
      <c r="AN96" s="154">
        <f>AN87+AN90</f>
        <v>34000</v>
      </c>
      <c r="AO96" s="154"/>
      <c r="AP96" s="154"/>
      <c r="AQ96" s="33"/>
    </row>
    <row r="97" spans="2:43" s="1" customFormat="1" ht="6.9" customHeight="1">
      <c r="B97" s="54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6"/>
    </row>
  </sheetData>
  <sheetProtection password="CC35" sheet="1" objects="1" scenarios="1" formatCells="0" formatColumns="0" formatRows="0" sort="0" autoFilter="0"/>
  <mergeCells count="58"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  <mergeCell ref="AG90:AM90"/>
    <mergeCell ref="AN90:AP90"/>
    <mergeCell ref="AK37:AO37"/>
    <mergeCell ref="L33:O33"/>
    <mergeCell ref="W33:AE33"/>
    <mergeCell ref="AK33:AO33"/>
    <mergeCell ref="L34:O34"/>
    <mergeCell ref="W34:AE34"/>
    <mergeCell ref="AK34:AO34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AG87:AM87"/>
    <mergeCell ref="AN87:AP87"/>
    <mergeCell ref="AN93:AP93"/>
    <mergeCell ref="D94:AB94"/>
    <mergeCell ref="AG94:AM94"/>
    <mergeCell ref="AN94:AP94"/>
    <mergeCell ref="D92:AB92"/>
    <mergeCell ref="AG92:AM92"/>
    <mergeCell ref="AN92:AP92"/>
    <mergeCell ref="AG96:AM96"/>
    <mergeCell ref="AN96:AP96"/>
    <mergeCell ref="AR2:BE2"/>
    <mergeCell ref="AG91:AM91"/>
    <mergeCell ref="AN91:AP91"/>
    <mergeCell ref="C76:AP76"/>
    <mergeCell ref="L78:AO78"/>
    <mergeCell ref="AM82:AP82"/>
    <mergeCell ref="AS82:AT84"/>
    <mergeCell ref="AM83:AP83"/>
    <mergeCell ref="L35:O35"/>
    <mergeCell ref="W35:AE35"/>
    <mergeCell ref="AK35:AO35"/>
    <mergeCell ref="X37:AB37"/>
    <mergeCell ref="D93:AB93"/>
    <mergeCell ref="AG93:AM93"/>
  </mergeCells>
  <dataValidations count="2">
    <dataValidation type="list" allowBlank="1" showInputMessage="1" showErrorMessage="1" error="Povolené sú hodnoty základná, znížená, nulová." sqref="AU91:AU95" xr:uid="{00000000-0002-0000-0000-000000000000}">
      <formula1>"základná, znížená, nulová"</formula1>
    </dataValidation>
    <dataValidation type="list" allowBlank="1" showInputMessage="1" showErrorMessage="1" error="Povolené sú hodnoty stavebná časť, technologická časť, investičná časť." sqref="AT91:AT95" xr:uid="{00000000-0002-0000-0000-000001000000}">
      <formula1>"stavebná časť, technologická časť, investičná časť"</formula1>
    </dataValidation>
  </dataValidations>
  <hyperlinks>
    <hyperlink ref="K1:S1" location="C2" display="1) Súhrnný list stavby" xr:uid="{00000000-0004-0000-0000-000000000000}"/>
    <hyperlink ref="W1:AF1" location="C87" display="2) Rekapitulácia objektov" xr:uid="{00000000-0004-0000-0000-000001000000}"/>
    <hyperlink ref="A88" location="'2 - Stavebno-technické úp...'!C2" display="/" xr:uid="{00000000-0004-0000-0000-000002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N240"/>
  <sheetViews>
    <sheetView showGridLines="0" tabSelected="1" workbookViewId="0">
      <pane ySplit="1" topLeftCell="A100" activePane="bottomLeft" state="frozen"/>
      <selection pane="bottomLeft" activeCell="O9" sqref="O9:P9"/>
    </sheetView>
  </sheetViews>
  <sheetFormatPr defaultRowHeight="12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7" width="11.140625" customWidth="1"/>
    <col min="8" max="8" width="12.42578125" customWidth="1"/>
    <col min="9" max="9" width="7" customWidth="1"/>
    <col min="10" max="10" width="5.140625" customWidth="1"/>
    <col min="11" max="11" width="11.42578125" customWidth="1"/>
    <col min="12" max="12" width="12" customWidth="1"/>
    <col min="13" max="14" width="6" customWidth="1"/>
    <col min="15" max="15" width="2" customWidth="1"/>
    <col min="16" max="16" width="12.42578125" customWidth="1"/>
    <col min="17" max="17" width="4.140625" customWidth="1"/>
    <col min="18" max="18" width="1.7109375" customWidth="1"/>
    <col min="19" max="19" width="8.140625" customWidth="1"/>
    <col min="20" max="20" width="29.7109375" hidden="1" customWidth="1"/>
    <col min="21" max="21" width="16.28515625" hidden="1" customWidth="1"/>
    <col min="22" max="22" width="12.28515625" hidden="1" customWidth="1"/>
    <col min="23" max="23" width="16.28515625" hidden="1" customWidth="1"/>
    <col min="24" max="24" width="12.140625" hidden="1" customWidth="1"/>
    <col min="25" max="25" width="15" hidden="1" customWidth="1"/>
    <col min="26" max="26" width="11" hidden="1" customWidth="1"/>
    <col min="27" max="27" width="15" hidden="1" customWidth="1"/>
    <col min="28" max="28" width="16.28515625" hidden="1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1:66" ht="21.75" customHeight="1">
      <c r="A1" s="14"/>
      <c r="B1" s="11"/>
      <c r="C1" s="11"/>
      <c r="D1" s="12" t="s">
        <v>1</v>
      </c>
      <c r="E1" s="11"/>
      <c r="F1" s="13" t="s">
        <v>97</v>
      </c>
      <c r="G1" s="13"/>
      <c r="H1" s="202" t="s">
        <v>98</v>
      </c>
      <c r="I1" s="202"/>
      <c r="J1" s="202"/>
      <c r="K1" s="202"/>
      <c r="L1" s="13" t="s">
        <v>99</v>
      </c>
      <c r="M1" s="11"/>
      <c r="N1" s="11"/>
      <c r="O1" s="12" t="s">
        <v>100</v>
      </c>
      <c r="P1" s="11"/>
      <c r="Q1" s="11"/>
      <c r="R1" s="11"/>
      <c r="S1" s="13" t="s">
        <v>101</v>
      </c>
      <c r="T1" s="13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" customHeight="1">
      <c r="C2" s="186" t="s">
        <v>7</v>
      </c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S2" s="155" t="s">
        <v>8</v>
      </c>
      <c r="T2" s="156"/>
      <c r="U2" s="156"/>
      <c r="V2" s="156"/>
      <c r="W2" s="156"/>
      <c r="X2" s="156"/>
      <c r="Y2" s="156"/>
      <c r="Z2" s="156"/>
      <c r="AA2" s="156"/>
      <c r="AB2" s="156"/>
      <c r="AC2" s="156"/>
      <c r="AT2" s="16" t="s">
        <v>87</v>
      </c>
    </row>
    <row r="3" spans="1:6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9"/>
      <c r="AT3" s="16" t="s">
        <v>78</v>
      </c>
    </row>
    <row r="4" spans="1:66" ht="36.9" customHeight="1">
      <c r="B4" s="20"/>
      <c r="C4" s="159" t="s">
        <v>102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21"/>
      <c r="T4" s="22" t="s">
        <v>12</v>
      </c>
      <c r="AT4" s="16" t="s">
        <v>6</v>
      </c>
    </row>
    <row r="5" spans="1:66" ht="6.9" customHeight="1">
      <c r="B5" s="20"/>
      <c r="R5" s="21"/>
    </row>
    <row r="6" spans="1:66" ht="25.35" customHeight="1">
      <c r="B6" s="20"/>
      <c r="D6" s="27" t="s">
        <v>17</v>
      </c>
      <c r="F6" s="220" t="str">
        <f>'Rekapitulácia stavby'!K6</f>
        <v>Základná škola</v>
      </c>
      <c r="G6" s="221"/>
      <c r="H6" s="221"/>
      <c r="I6" s="221"/>
      <c r="J6" s="221"/>
      <c r="K6" s="221"/>
      <c r="L6" s="221"/>
      <c r="M6" s="221"/>
      <c r="N6" s="221"/>
      <c r="O6" s="221"/>
      <c r="P6" s="221"/>
      <c r="R6" s="21"/>
    </row>
    <row r="7" spans="1:66" s="1" customFormat="1" ht="32.85" customHeight="1">
      <c r="B7" s="32"/>
      <c r="D7" s="26" t="s">
        <v>103</v>
      </c>
      <c r="F7" s="191" t="s">
        <v>104</v>
      </c>
      <c r="G7" s="219"/>
      <c r="H7" s="219"/>
      <c r="I7" s="219"/>
      <c r="J7" s="219"/>
      <c r="K7" s="219"/>
      <c r="L7" s="219"/>
      <c r="M7" s="219"/>
      <c r="N7" s="219"/>
      <c r="O7" s="219"/>
      <c r="P7" s="219"/>
      <c r="R7" s="33"/>
    </row>
    <row r="8" spans="1:66" s="1" customFormat="1" ht="14.4" customHeight="1">
      <c r="B8" s="32"/>
      <c r="D8" s="27" t="s">
        <v>19</v>
      </c>
      <c r="F8" s="25" t="s">
        <v>105</v>
      </c>
      <c r="M8" s="27" t="s">
        <v>21</v>
      </c>
      <c r="O8" s="25" t="s">
        <v>106</v>
      </c>
      <c r="R8" s="33"/>
    </row>
    <row r="9" spans="1:66" s="1" customFormat="1" ht="14.4" customHeight="1">
      <c r="B9" s="32"/>
      <c r="D9" s="27" t="s">
        <v>22</v>
      </c>
      <c r="F9" s="25" t="s">
        <v>23</v>
      </c>
      <c r="M9" s="27" t="s">
        <v>24</v>
      </c>
      <c r="O9" s="237" t="str">
        <f>'Rekapitulácia stavby'!AN8</f>
        <v>24. 2. 2017</v>
      </c>
      <c r="P9" s="222"/>
      <c r="R9" s="33"/>
    </row>
    <row r="10" spans="1:66" s="1" customFormat="1" ht="10.95" customHeight="1">
      <c r="B10" s="32"/>
      <c r="R10" s="33"/>
    </row>
    <row r="11" spans="1:66" s="1" customFormat="1" ht="14.4" customHeight="1">
      <c r="B11" s="32"/>
      <c r="D11" s="27" t="s">
        <v>26</v>
      </c>
      <c r="M11" s="27" t="s">
        <v>27</v>
      </c>
      <c r="O11" s="190" t="s">
        <v>20</v>
      </c>
      <c r="P11" s="190"/>
      <c r="R11" s="33"/>
    </row>
    <row r="12" spans="1:66" s="1" customFormat="1" ht="18" customHeight="1">
      <c r="B12" s="32"/>
      <c r="E12" s="25" t="s">
        <v>28</v>
      </c>
      <c r="M12" s="27" t="s">
        <v>29</v>
      </c>
      <c r="O12" s="190" t="s">
        <v>20</v>
      </c>
      <c r="P12" s="190"/>
      <c r="R12" s="33"/>
    </row>
    <row r="13" spans="1:66" s="1" customFormat="1" ht="6.9" customHeight="1">
      <c r="B13" s="32"/>
      <c r="R13" s="33"/>
    </row>
    <row r="14" spans="1:66" s="1" customFormat="1" ht="14.4" customHeight="1">
      <c r="B14" s="32"/>
      <c r="D14" s="27" t="s">
        <v>30</v>
      </c>
      <c r="M14" s="27" t="s">
        <v>27</v>
      </c>
      <c r="O14" s="238" t="str">
        <f>IF('Rekapitulácia stavby'!AN13="","",'Rekapitulácia stavby'!AN13)</f>
        <v>Vyplň údaj</v>
      </c>
      <c r="P14" s="190"/>
      <c r="R14" s="33"/>
    </row>
    <row r="15" spans="1:66" s="1" customFormat="1" ht="18" customHeight="1">
      <c r="B15" s="32"/>
      <c r="E15" s="238" t="str">
        <f>IF('Rekapitulácia stavby'!E14="","",'Rekapitulácia stavby'!E14)</f>
        <v>Vyplň údaj</v>
      </c>
      <c r="F15" s="239"/>
      <c r="G15" s="239"/>
      <c r="H15" s="239"/>
      <c r="I15" s="239"/>
      <c r="J15" s="239"/>
      <c r="K15" s="239"/>
      <c r="L15" s="239"/>
      <c r="M15" s="27" t="s">
        <v>29</v>
      </c>
      <c r="O15" s="238" t="str">
        <f>IF('Rekapitulácia stavby'!AN14="","",'Rekapitulácia stavby'!AN14)</f>
        <v>Vyplň údaj</v>
      </c>
      <c r="P15" s="190"/>
      <c r="R15" s="33"/>
    </row>
    <row r="16" spans="1:66" s="1" customFormat="1" ht="6.9" customHeight="1">
      <c r="B16" s="32"/>
      <c r="R16" s="33"/>
    </row>
    <row r="17" spans="2:18" s="1" customFormat="1" ht="14.4" customHeight="1">
      <c r="B17" s="32"/>
      <c r="D17" s="27" t="s">
        <v>32</v>
      </c>
      <c r="M17" s="27" t="s">
        <v>27</v>
      </c>
      <c r="O17" s="190" t="s">
        <v>20</v>
      </c>
      <c r="P17" s="190"/>
      <c r="R17" s="33"/>
    </row>
    <row r="18" spans="2:18" s="1" customFormat="1" ht="18" customHeight="1">
      <c r="B18" s="32"/>
      <c r="E18" s="25" t="s">
        <v>107</v>
      </c>
      <c r="M18" s="27" t="s">
        <v>29</v>
      </c>
      <c r="O18" s="190" t="s">
        <v>20</v>
      </c>
      <c r="P18" s="190"/>
      <c r="R18" s="33"/>
    </row>
    <row r="19" spans="2:18" s="1" customFormat="1" ht="6.9" customHeight="1">
      <c r="B19" s="32"/>
      <c r="R19" s="33"/>
    </row>
    <row r="20" spans="2:18" s="1" customFormat="1" ht="14.4" customHeight="1">
      <c r="B20" s="32"/>
      <c r="D20" s="27" t="s">
        <v>36</v>
      </c>
      <c r="M20" s="27" t="s">
        <v>27</v>
      </c>
      <c r="O20" s="190" t="s">
        <v>20</v>
      </c>
      <c r="P20" s="190"/>
      <c r="R20" s="33"/>
    </row>
    <row r="21" spans="2:18" s="1" customFormat="1" ht="18" customHeight="1">
      <c r="B21" s="32"/>
      <c r="E21" s="25" t="s">
        <v>37</v>
      </c>
      <c r="M21" s="27" t="s">
        <v>29</v>
      </c>
      <c r="O21" s="190" t="s">
        <v>20</v>
      </c>
      <c r="P21" s="190"/>
      <c r="R21" s="33"/>
    </row>
    <row r="22" spans="2:18" s="1" customFormat="1" ht="6.9" customHeight="1">
      <c r="B22" s="32"/>
      <c r="R22" s="33"/>
    </row>
    <row r="23" spans="2:18" s="1" customFormat="1" ht="14.4" customHeight="1">
      <c r="B23" s="32"/>
      <c r="D23" s="27" t="s">
        <v>38</v>
      </c>
      <c r="R23" s="33"/>
    </row>
    <row r="24" spans="2:18" s="1" customFormat="1" ht="22.5" customHeight="1">
      <c r="B24" s="32"/>
      <c r="E24" s="194" t="s">
        <v>20</v>
      </c>
      <c r="F24" s="194"/>
      <c r="G24" s="194"/>
      <c r="H24" s="194"/>
      <c r="I24" s="194"/>
      <c r="J24" s="194"/>
      <c r="K24" s="194"/>
      <c r="L24" s="194"/>
      <c r="R24" s="33"/>
    </row>
    <row r="25" spans="2:18" s="1" customFormat="1" ht="6.9" customHeight="1">
      <c r="B25" s="32"/>
      <c r="R25" s="33"/>
    </row>
    <row r="26" spans="2:18" s="1" customFormat="1" ht="6.9" customHeight="1">
      <c r="B26" s="32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R26" s="33"/>
    </row>
    <row r="27" spans="2:18" s="1" customFormat="1" ht="14.4" customHeight="1">
      <c r="B27" s="32"/>
      <c r="D27" s="103" t="s">
        <v>108</v>
      </c>
      <c r="M27" s="195">
        <f>N88</f>
        <v>27083.33</v>
      </c>
      <c r="N27" s="195"/>
      <c r="O27" s="195"/>
      <c r="P27" s="195"/>
      <c r="R27" s="33"/>
    </row>
    <row r="28" spans="2:18" s="1" customFormat="1" ht="14.4" customHeight="1">
      <c r="B28" s="32"/>
      <c r="D28" s="31" t="s">
        <v>91</v>
      </c>
      <c r="M28" s="195">
        <f>N105</f>
        <v>1250</v>
      </c>
      <c r="N28" s="195"/>
      <c r="O28" s="195"/>
      <c r="P28" s="195"/>
      <c r="R28" s="33"/>
    </row>
    <row r="29" spans="2:18" s="1" customFormat="1" ht="6.9" customHeight="1">
      <c r="B29" s="32"/>
      <c r="R29" s="33"/>
    </row>
    <row r="30" spans="2:18" s="1" customFormat="1" ht="25.35" customHeight="1">
      <c r="B30" s="32"/>
      <c r="D30" s="104" t="s">
        <v>41</v>
      </c>
      <c r="M30" s="236">
        <f>ROUND(M27+M28,2)</f>
        <v>28333.33</v>
      </c>
      <c r="N30" s="219"/>
      <c r="O30" s="219"/>
      <c r="P30" s="219"/>
      <c r="R30" s="33"/>
    </row>
    <row r="31" spans="2:18" s="1" customFormat="1" ht="6.9" customHeight="1">
      <c r="B31" s="32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R31" s="33"/>
    </row>
    <row r="32" spans="2:18" s="1" customFormat="1" ht="14.4" customHeight="1">
      <c r="B32" s="32"/>
      <c r="D32" s="37" t="s">
        <v>42</v>
      </c>
      <c r="E32" s="37" t="s">
        <v>43</v>
      </c>
      <c r="F32" s="38">
        <v>0.2</v>
      </c>
      <c r="G32" s="105" t="s">
        <v>44</v>
      </c>
      <c r="H32" s="233">
        <f>(SUM(BE105:BE112)+SUM(BE130:BE238))</f>
        <v>0</v>
      </c>
      <c r="I32" s="219"/>
      <c r="J32" s="219"/>
      <c r="M32" s="233">
        <f>ROUND((SUM(BE105:BE112)+SUM(BE130:BE238)), 2)*F32</f>
        <v>0</v>
      </c>
      <c r="N32" s="219"/>
      <c r="O32" s="219"/>
      <c r="P32" s="219"/>
      <c r="R32" s="33"/>
    </row>
    <row r="33" spans="2:18" s="1" customFormat="1" ht="14.4" customHeight="1">
      <c r="B33" s="32"/>
      <c r="E33" s="37" t="s">
        <v>45</v>
      </c>
      <c r="F33" s="38">
        <v>0.2</v>
      </c>
      <c r="G33" s="105" t="s">
        <v>44</v>
      </c>
      <c r="H33" s="233">
        <f>(SUM(BF105:BF112)+SUM(BF130:BF238))</f>
        <v>28333.329999999994</v>
      </c>
      <c r="I33" s="219"/>
      <c r="J33" s="219"/>
      <c r="M33" s="233">
        <f>ROUND((SUM(BF105:BF112)+SUM(BF130:BF238)), 2)*F33</f>
        <v>5666.6660000000011</v>
      </c>
      <c r="N33" s="219"/>
      <c r="O33" s="219"/>
      <c r="P33" s="219"/>
      <c r="R33" s="33"/>
    </row>
    <row r="34" spans="2:18" s="1" customFormat="1" ht="14.4" hidden="1" customHeight="1">
      <c r="B34" s="32"/>
      <c r="E34" s="37" t="s">
        <v>46</v>
      </c>
      <c r="F34" s="38">
        <v>0.2</v>
      </c>
      <c r="G34" s="105" t="s">
        <v>44</v>
      </c>
      <c r="H34" s="233">
        <f>(SUM(BG105:BG112)+SUM(BG130:BG238))</f>
        <v>0</v>
      </c>
      <c r="I34" s="219"/>
      <c r="J34" s="219"/>
      <c r="M34" s="233">
        <v>0</v>
      </c>
      <c r="N34" s="219"/>
      <c r="O34" s="219"/>
      <c r="P34" s="219"/>
      <c r="R34" s="33"/>
    </row>
    <row r="35" spans="2:18" s="1" customFormat="1" ht="14.4" hidden="1" customHeight="1">
      <c r="B35" s="32"/>
      <c r="E35" s="37" t="s">
        <v>47</v>
      </c>
      <c r="F35" s="38">
        <v>0.2</v>
      </c>
      <c r="G35" s="105" t="s">
        <v>44</v>
      </c>
      <c r="H35" s="233">
        <f>(SUM(BH105:BH112)+SUM(BH130:BH238))</f>
        <v>0</v>
      </c>
      <c r="I35" s="219"/>
      <c r="J35" s="219"/>
      <c r="M35" s="233">
        <v>0</v>
      </c>
      <c r="N35" s="219"/>
      <c r="O35" s="219"/>
      <c r="P35" s="219"/>
      <c r="R35" s="33"/>
    </row>
    <row r="36" spans="2:18" s="1" customFormat="1" ht="14.4" hidden="1" customHeight="1">
      <c r="B36" s="32"/>
      <c r="E36" s="37" t="s">
        <v>48</v>
      </c>
      <c r="F36" s="38">
        <v>0</v>
      </c>
      <c r="G36" s="105" t="s">
        <v>44</v>
      </c>
      <c r="H36" s="233">
        <f>(SUM(BI105:BI112)+SUM(BI130:BI238))</f>
        <v>0</v>
      </c>
      <c r="I36" s="219"/>
      <c r="J36" s="219"/>
      <c r="M36" s="233">
        <v>0</v>
      </c>
      <c r="N36" s="219"/>
      <c r="O36" s="219"/>
      <c r="P36" s="219"/>
      <c r="R36" s="33"/>
    </row>
    <row r="37" spans="2:18" s="1" customFormat="1" ht="6.9" customHeight="1">
      <c r="B37" s="32"/>
      <c r="R37" s="33"/>
    </row>
    <row r="38" spans="2:18" s="1" customFormat="1" ht="25.35" customHeight="1">
      <c r="B38" s="32"/>
      <c r="C38" s="102"/>
      <c r="D38" s="106" t="s">
        <v>49</v>
      </c>
      <c r="E38" s="68"/>
      <c r="F38" s="68"/>
      <c r="G38" s="107" t="s">
        <v>50</v>
      </c>
      <c r="H38" s="108" t="s">
        <v>51</v>
      </c>
      <c r="I38" s="68"/>
      <c r="J38" s="68"/>
      <c r="K38" s="68"/>
      <c r="L38" s="234">
        <f>SUM(M30:M36)</f>
        <v>33999.995999999999</v>
      </c>
      <c r="M38" s="234"/>
      <c r="N38" s="234"/>
      <c r="O38" s="234"/>
      <c r="P38" s="235"/>
      <c r="Q38" s="102"/>
      <c r="R38" s="33"/>
    </row>
    <row r="39" spans="2:18" s="1" customFormat="1" ht="14.4" customHeight="1">
      <c r="B39" s="32"/>
      <c r="R39" s="33"/>
    </row>
    <row r="40" spans="2:18" s="1" customFormat="1" ht="14.4" customHeight="1">
      <c r="B40" s="32"/>
      <c r="R40" s="33"/>
    </row>
    <row r="41" spans="2:18">
      <c r="B41" s="20"/>
      <c r="R41" s="21"/>
    </row>
    <row r="42" spans="2:18">
      <c r="B42" s="20"/>
      <c r="R42" s="21"/>
    </row>
    <row r="43" spans="2:18">
      <c r="B43" s="20"/>
      <c r="R43" s="21"/>
    </row>
    <row r="44" spans="2:18">
      <c r="B44" s="20"/>
      <c r="R44" s="21"/>
    </row>
    <row r="45" spans="2:18">
      <c r="B45" s="20"/>
      <c r="R45" s="21"/>
    </row>
    <row r="46" spans="2:18">
      <c r="B46" s="20"/>
      <c r="R46" s="21"/>
    </row>
    <row r="47" spans="2:18">
      <c r="B47" s="20"/>
      <c r="R47" s="21"/>
    </row>
    <row r="48" spans="2:18">
      <c r="B48" s="20"/>
      <c r="R48" s="21"/>
    </row>
    <row r="49" spans="2:18">
      <c r="B49" s="20"/>
      <c r="R49" s="21"/>
    </row>
    <row r="50" spans="2:18" s="1" customFormat="1" ht="14.4">
      <c r="B50" s="32"/>
      <c r="D50" s="45" t="s">
        <v>52</v>
      </c>
      <c r="E50" s="46"/>
      <c r="F50" s="46"/>
      <c r="G50" s="46"/>
      <c r="H50" s="47"/>
      <c r="J50" s="45" t="s">
        <v>53</v>
      </c>
      <c r="K50" s="46"/>
      <c r="L50" s="46"/>
      <c r="M50" s="46"/>
      <c r="N50" s="46"/>
      <c r="O50" s="46"/>
      <c r="P50" s="47"/>
      <c r="R50" s="33"/>
    </row>
    <row r="51" spans="2:18">
      <c r="B51" s="20"/>
      <c r="D51" s="48"/>
      <c r="H51" s="49"/>
      <c r="J51" s="48"/>
      <c r="P51" s="49"/>
      <c r="R51" s="21"/>
    </row>
    <row r="52" spans="2:18">
      <c r="B52" s="20"/>
      <c r="D52" s="48"/>
      <c r="H52" s="49"/>
      <c r="J52" s="48"/>
      <c r="P52" s="49"/>
      <c r="R52" s="21"/>
    </row>
    <row r="53" spans="2:18">
      <c r="B53" s="20"/>
      <c r="D53" s="48"/>
      <c r="H53" s="49"/>
      <c r="J53" s="48"/>
      <c r="P53" s="49"/>
      <c r="R53" s="21"/>
    </row>
    <row r="54" spans="2:18">
      <c r="B54" s="20"/>
      <c r="D54" s="48"/>
      <c r="H54" s="49"/>
      <c r="J54" s="48"/>
      <c r="P54" s="49"/>
      <c r="R54" s="21"/>
    </row>
    <row r="55" spans="2:18">
      <c r="B55" s="20"/>
      <c r="D55" s="48"/>
      <c r="H55" s="49"/>
      <c r="J55" s="48"/>
      <c r="P55" s="49"/>
      <c r="R55" s="21"/>
    </row>
    <row r="56" spans="2:18">
      <c r="B56" s="20"/>
      <c r="D56" s="48"/>
      <c r="H56" s="49"/>
      <c r="J56" s="48"/>
      <c r="P56" s="49"/>
      <c r="R56" s="21"/>
    </row>
    <row r="57" spans="2:18">
      <c r="B57" s="20"/>
      <c r="D57" s="48"/>
      <c r="H57" s="49"/>
      <c r="J57" s="48"/>
      <c r="P57" s="49"/>
      <c r="R57" s="21"/>
    </row>
    <row r="58" spans="2:18">
      <c r="B58" s="20"/>
      <c r="D58" s="48"/>
      <c r="H58" s="49"/>
      <c r="J58" s="48"/>
      <c r="P58" s="49"/>
      <c r="R58" s="21"/>
    </row>
    <row r="59" spans="2:18" s="1" customFormat="1" ht="14.4">
      <c r="B59" s="32"/>
      <c r="D59" s="50" t="s">
        <v>54</v>
      </c>
      <c r="E59" s="51"/>
      <c r="F59" s="51"/>
      <c r="G59" s="52" t="s">
        <v>55</v>
      </c>
      <c r="H59" s="53"/>
      <c r="J59" s="50" t="s">
        <v>54</v>
      </c>
      <c r="K59" s="51"/>
      <c r="L59" s="51"/>
      <c r="M59" s="51"/>
      <c r="N59" s="52" t="s">
        <v>55</v>
      </c>
      <c r="O59" s="51"/>
      <c r="P59" s="53"/>
      <c r="R59" s="33"/>
    </row>
    <row r="60" spans="2:18">
      <c r="B60" s="20"/>
      <c r="R60" s="21"/>
    </row>
    <row r="61" spans="2:18" s="1" customFormat="1" ht="14.4">
      <c r="B61" s="32"/>
      <c r="D61" s="45" t="s">
        <v>56</v>
      </c>
      <c r="E61" s="46"/>
      <c r="F61" s="46"/>
      <c r="G61" s="46"/>
      <c r="H61" s="47"/>
      <c r="J61" s="45" t="s">
        <v>57</v>
      </c>
      <c r="K61" s="46"/>
      <c r="L61" s="46"/>
      <c r="M61" s="46"/>
      <c r="N61" s="46"/>
      <c r="O61" s="46"/>
      <c r="P61" s="47"/>
      <c r="R61" s="33"/>
    </row>
    <row r="62" spans="2:18">
      <c r="B62" s="20"/>
      <c r="D62" s="48"/>
      <c r="H62" s="49"/>
      <c r="J62" s="48"/>
      <c r="P62" s="49"/>
      <c r="R62" s="21"/>
    </row>
    <row r="63" spans="2:18">
      <c r="B63" s="20"/>
      <c r="D63" s="48"/>
      <c r="H63" s="49"/>
      <c r="J63" s="48"/>
      <c r="P63" s="49"/>
      <c r="R63" s="21"/>
    </row>
    <row r="64" spans="2:18">
      <c r="B64" s="20"/>
      <c r="D64" s="48"/>
      <c r="H64" s="49"/>
      <c r="J64" s="48"/>
      <c r="P64" s="49"/>
      <c r="R64" s="21"/>
    </row>
    <row r="65" spans="2:18">
      <c r="B65" s="20"/>
      <c r="D65" s="48"/>
      <c r="H65" s="49"/>
      <c r="J65" s="48"/>
      <c r="P65" s="49"/>
      <c r="R65" s="21"/>
    </row>
    <row r="66" spans="2:18">
      <c r="B66" s="20"/>
      <c r="D66" s="48"/>
      <c r="H66" s="49"/>
      <c r="J66" s="48"/>
      <c r="P66" s="49"/>
      <c r="R66" s="21"/>
    </row>
    <row r="67" spans="2:18">
      <c r="B67" s="20"/>
      <c r="D67" s="48"/>
      <c r="H67" s="49"/>
      <c r="J67" s="48"/>
      <c r="P67" s="49"/>
      <c r="R67" s="21"/>
    </row>
    <row r="68" spans="2:18">
      <c r="B68" s="20"/>
      <c r="D68" s="48"/>
      <c r="H68" s="49"/>
      <c r="J68" s="48"/>
      <c r="P68" s="49"/>
      <c r="R68" s="21"/>
    </row>
    <row r="69" spans="2:18">
      <c r="B69" s="20"/>
      <c r="D69" s="48"/>
      <c r="H69" s="49"/>
      <c r="J69" s="48"/>
      <c r="P69" s="49"/>
      <c r="R69" s="21"/>
    </row>
    <row r="70" spans="2:18" s="1" customFormat="1" ht="14.4">
      <c r="B70" s="32"/>
      <c r="D70" s="50" t="s">
        <v>54</v>
      </c>
      <c r="E70" s="51"/>
      <c r="F70" s="51"/>
      <c r="G70" s="52" t="s">
        <v>55</v>
      </c>
      <c r="H70" s="53"/>
      <c r="J70" s="50" t="s">
        <v>54</v>
      </c>
      <c r="K70" s="51"/>
      <c r="L70" s="51"/>
      <c r="M70" s="51"/>
      <c r="N70" s="52" t="s">
        <v>55</v>
      </c>
      <c r="O70" s="51"/>
      <c r="P70" s="53"/>
      <c r="R70" s="33"/>
    </row>
    <row r="71" spans="2:18" s="1" customFormat="1" ht="14.4" customHeight="1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6"/>
    </row>
    <row r="75" spans="2:18" s="1" customFormat="1" ht="6.9" customHeight="1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9"/>
    </row>
    <row r="76" spans="2:18" s="1" customFormat="1" ht="36.9" customHeight="1">
      <c r="B76" s="32"/>
      <c r="C76" s="159" t="s">
        <v>109</v>
      </c>
      <c r="D76" s="160"/>
      <c r="E76" s="160"/>
      <c r="F76" s="160"/>
      <c r="G76" s="160"/>
      <c r="H76" s="160"/>
      <c r="I76" s="160"/>
      <c r="J76" s="160"/>
      <c r="K76" s="160"/>
      <c r="L76" s="160"/>
      <c r="M76" s="160"/>
      <c r="N76" s="160"/>
      <c r="O76" s="160"/>
      <c r="P76" s="160"/>
      <c r="Q76" s="160"/>
      <c r="R76" s="33"/>
    </row>
    <row r="77" spans="2:18" s="1" customFormat="1" ht="6.9" customHeight="1">
      <c r="B77" s="32"/>
      <c r="R77" s="33"/>
    </row>
    <row r="78" spans="2:18" s="1" customFormat="1" ht="30" customHeight="1">
      <c r="B78" s="32"/>
      <c r="C78" s="27" t="s">
        <v>17</v>
      </c>
      <c r="F78" s="220" t="str">
        <f>F6</f>
        <v>Základná škola</v>
      </c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R78" s="33"/>
    </row>
    <row r="79" spans="2:18" s="1" customFormat="1" ht="36.9" customHeight="1">
      <c r="B79" s="32"/>
      <c r="C79" s="63" t="s">
        <v>103</v>
      </c>
      <c r="F79" s="161" t="str">
        <f>F7</f>
        <v>2 - Stavebno-technické úpravy odborných učební</v>
      </c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R79" s="33"/>
    </row>
    <row r="80" spans="2:18" s="1" customFormat="1" ht="6.9" customHeight="1">
      <c r="B80" s="32"/>
      <c r="R80" s="33"/>
    </row>
    <row r="81" spans="2:47" s="1" customFormat="1" ht="18" customHeight="1">
      <c r="B81" s="32"/>
      <c r="C81" s="27" t="s">
        <v>22</v>
      </c>
      <c r="F81" s="25" t="str">
        <f>F9</f>
        <v>Bátorové Kosihy</v>
      </c>
      <c r="K81" s="27" t="s">
        <v>24</v>
      </c>
      <c r="M81" s="222" t="str">
        <f>IF(O9="","",O9)</f>
        <v>24. 2. 2017</v>
      </c>
      <c r="N81" s="222"/>
      <c r="O81" s="222"/>
      <c r="P81" s="222"/>
      <c r="R81" s="33"/>
    </row>
    <row r="82" spans="2:47" s="1" customFormat="1" ht="6.9" customHeight="1">
      <c r="B82" s="32"/>
      <c r="R82" s="33"/>
    </row>
    <row r="83" spans="2:47" s="1" customFormat="1" ht="13.2">
      <c r="B83" s="32"/>
      <c r="C83" s="27" t="s">
        <v>26</v>
      </c>
      <c r="F83" s="25" t="str">
        <f>E12</f>
        <v>OBEC Bátorové Kosihy</v>
      </c>
      <c r="K83" s="27" t="s">
        <v>32</v>
      </c>
      <c r="M83" s="190" t="str">
        <f>E18</f>
        <v>PROJEKT - Ing. Görözdiová Teréza</v>
      </c>
      <c r="N83" s="190"/>
      <c r="O83" s="190"/>
      <c r="P83" s="190"/>
      <c r="Q83" s="190"/>
      <c r="R83" s="33"/>
    </row>
    <row r="84" spans="2:47" s="1" customFormat="1" ht="14.4" customHeight="1">
      <c r="B84" s="32"/>
      <c r="C84" s="27" t="s">
        <v>30</v>
      </c>
      <c r="F84" s="25" t="str">
        <f>IF(E15="","",E15)</f>
        <v>Vyplň údaj</v>
      </c>
      <c r="K84" s="27" t="s">
        <v>36</v>
      </c>
      <c r="M84" s="190" t="str">
        <f>E21</f>
        <v>Ing. Görözdiová Terézia</v>
      </c>
      <c r="N84" s="190"/>
      <c r="O84" s="190"/>
      <c r="P84" s="190"/>
      <c r="Q84" s="190"/>
      <c r="R84" s="33"/>
    </row>
    <row r="85" spans="2:47" s="1" customFormat="1" ht="10.35" customHeight="1">
      <c r="B85" s="32"/>
      <c r="R85" s="33"/>
    </row>
    <row r="86" spans="2:47" s="1" customFormat="1" ht="29.25" customHeight="1">
      <c r="B86" s="32"/>
      <c r="C86" s="231" t="s">
        <v>110</v>
      </c>
      <c r="D86" s="232"/>
      <c r="E86" s="232"/>
      <c r="F86" s="232"/>
      <c r="G86" s="232"/>
      <c r="H86" s="102"/>
      <c r="I86" s="102"/>
      <c r="J86" s="102"/>
      <c r="K86" s="102"/>
      <c r="L86" s="102"/>
      <c r="M86" s="102"/>
      <c r="N86" s="231" t="s">
        <v>111</v>
      </c>
      <c r="O86" s="232"/>
      <c r="P86" s="232"/>
      <c r="Q86" s="232"/>
      <c r="R86" s="33"/>
    </row>
    <row r="87" spans="2:47" s="1" customFormat="1" ht="10.35" customHeight="1">
      <c r="B87" s="32"/>
      <c r="R87" s="33"/>
    </row>
    <row r="88" spans="2:47" s="1" customFormat="1" ht="29.25" customHeight="1">
      <c r="B88" s="32"/>
      <c r="C88" s="109" t="s">
        <v>112</v>
      </c>
      <c r="N88" s="183">
        <f>N130</f>
        <v>27083.33</v>
      </c>
      <c r="O88" s="229"/>
      <c r="P88" s="229"/>
      <c r="Q88" s="229"/>
      <c r="R88" s="33"/>
      <c r="AU88" s="16" t="s">
        <v>113</v>
      </c>
    </row>
    <row r="89" spans="2:47" s="6" customFormat="1" ht="24.9" customHeight="1">
      <c r="B89" s="110"/>
      <c r="D89" s="111" t="s">
        <v>114</v>
      </c>
      <c r="N89" s="227">
        <f>N131</f>
        <v>7763.5510000000004</v>
      </c>
      <c r="O89" s="228"/>
      <c r="P89" s="228"/>
      <c r="Q89" s="228"/>
      <c r="R89" s="112"/>
    </row>
    <row r="90" spans="2:47" s="7" customFormat="1" ht="19.95" customHeight="1">
      <c r="B90" s="113"/>
      <c r="D90" s="90" t="s">
        <v>115</v>
      </c>
      <c r="N90" s="158">
        <f>N132</f>
        <v>3330.26</v>
      </c>
      <c r="O90" s="226"/>
      <c r="P90" s="226"/>
      <c r="Q90" s="226"/>
      <c r="R90" s="114"/>
    </row>
    <row r="91" spans="2:47" s="7" customFormat="1" ht="19.95" customHeight="1">
      <c r="B91" s="113"/>
      <c r="D91" s="90" t="s">
        <v>116</v>
      </c>
      <c r="N91" s="158">
        <f>N139</f>
        <v>4104.7809999999999</v>
      </c>
      <c r="O91" s="226"/>
      <c r="P91" s="226"/>
      <c r="Q91" s="226"/>
      <c r="R91" s="114"/>
    </row>
    <row r="92" spans="2:47" s="7" customFormat="1" ht="19.95" customHeight="1">
      <c r="B92" s="113"/>
      <c r="D92" s="90" t="s">
        <v>117</v>
      </c>
      <c r="N92" s="158">
        <f>N153</f>
        <v>328.51</v>
      </c>
      <c r="O92" s="226"/>
      <c r="P92" s="226"/>
      <c r="Q92" s="226"/>
      <c r="R92" s="114"/>
    </row>
    <row r="93" spans="2:47" s="6" customFormat="1" ht="24.9" customHeight="1">
      <c r="B93" s="110"/>
      <c r="D93" s="111" t="s">
        <v>118</v>
      </c>
      <c r="N93" s="227">
        <f>N155</f>
        <v>11274.776</v>
      </c>
      <c r="O93" s="228"/>
      <c r="P93" s="228"/>
      <c r="Q93" s="228"/>
      <c r="R93" s="112"/>
    </row>
    <row r="94" spans="2:47" s="7" customFormat="1" ht="19.95" customHeight="1">
      <c r="B94" s="113"/>
      <c r="D94" s="90" t="s">
        <v>119</v>
      </c>
      <c r="N94" s="158">
        <f>N156</f>
        <v>296.16999999999996</v>
      </c>
      <c r="O94" s="226"/>
      <c r="P94" s="226"/>
      <c r="Q94" s="226"/>
      <c r="R94" s="114"/>
    </row>
    <row r="95" spans="2:47" s="7" customFormat="1" ht="19.95" customHeight="1">
      <c r="B95" s="113"/>
      <c r="D95" s="90" t="s">
        <v>120</v>
      </c>
      <c r="N95" s="158">
        <f>N162</f>
        <v>528.55200000000013</v>
      </c>
      <c r="O95" s="226"/>
      <c r="P95" s="226"/>
      <c r="Q95" s="226"/>
      <c r="R95" s="114"/>
    </row>
    <row r="96" spans="2:47" s="7" customFormat="1" ht="19.95" customHeight="1">
      <c r="B96" s="113"/>
      <c r="D96" s="90" t="s">
        <v>121</v>
      </c>
      <c r="N96" s="158">
        <f>N167</f>
        <v>7649.3259999999991</v>
      </c>
      <c r="O96" s="226"/>
      <c r="P96" s="226"/>
      <c r="Q96" s="226"/>
      <c r="R96" s="114"/>
    </row>
    <row r="97" spans="2:65" s="7" customFormat="1" ht="19.95" customHeight="1">
      <c r="B97" s="113"/>
      <c r="D97" s="90" t="s">
        <v>122</v>
      </c>
      <c r="N97" s="158">
        <f>N176</f>
        <v>216.95000000000002</v>
      </c>
      <c r="O97" s="226"/>
      <c r="P97" s="226"/>
      <c r="Q97" s="226"/>
      <c r="R97" s="114"/>
    </row>
    <row r="98" spans="2:65" s="7" customFormat="1" ht="19.95" customHeight="1">
      <c r="B98" s="113"/>
      <c r="D98" s="90" t="s">
        <v>123</v>
      </c>
      <c r="N98" s="158">
        <f>N180</f>
        <v>396.30500000000001</v>
      </c>
      <c r="O98" s="226"/>
      <c r="P98" s="226"/>
      <c r="Q98" s="226"/>
      <c r="R98" s="114"/>
    </row>
    <row r="99" spans="2:65" s="7" customFormat="1" ht="19.95" customHeight="1">
      <c r="B99" s="113"/>
      <c r="D99" s="90" t="s">
        <v>124</v>
      </c>
      <c r="N99" s="158">
        <f>N182</f>
        <v>2187.473</v>
      </c>
      <c r="O99" s="226"/>
      <c r="P99" s="226"/>
      <c r="Q99" s="226"/>
      <c r="R99" s="114"/>
    </row>
    <row r="100" spans="2:65" s="6" customFormat="1" ht="24.9" customHeight="1">
      <c r="B100" s="110"/>
      <c r="D100" s="111" t="s">
        <v>125</v>
      </c>
      <c r="N100" s="227">
        <f>N185</f>
        <v>6553.0030000000015</v>
      </c>
      <c r="O100" s="228"/>
      <c r="P100" s="228"/>
      <c r="Q100" s="228"/>
      <c r="R100" s="112"/>
    </row>
    <row r="101" spans="2:65" s="7" customFormat="1" ht="19.95" customHeight="1">
      <c r="B101" s="113"/>
      <c r="D101" s="90" t="s">
        <v>126</v>
      </c>
      <c r="N101" s="158">
        <f>N186</f>
        <v>5549.4250000000011</v>
      </c>
      <c r="O101" s="226"/>
      <c r="P101" s="226"/>
      <c r="Q101" s="226"/>
      <c r="R101" s="114"/>
    </row>
    <row r="102" spans="2:65" s="7" customFormat="1" ht="19.95" customHeight="1">
      <c r="B102" s="113"/>
      <c r="D102" s="90" t="s">
        <v>127</v>
      </c>
      <c r="N102" s="158">
        <f>N224</f>
        <v>1003.5780000000001</v>
      </c>
      <c r="O102" s="226"/>
      <c r="P102" s="226"/>
      <c r="Q102" s="226"/>
      <c r="R102" s="114"/>
    </row>
    <row r="103" spans="2:65" s="6" customFormat="1" ht="24.9" customHeight="1">
      <c r="B103" s="110"/>
      <c r="D103" s="111" t="s">
        <v>128</v>
      </c>
      <c r="N103" s="227">
        <f>N235</f>
        <v>1492</v>
      </c>
      <c r="O103" s="228"/>
      <c r="P103" s="228"/>
      <c r="Q103" s="228"/>
      <c r="R103" s="112"/>
    </row>
    <row r="104" spans="2:65" s="1" customFormat="1" ht="21.75" customHeight="1">
      <c r="B104" s="32"/>
      <c r="R104" s="33"/>
    </row>
    <row r="105" spans="2:65" s="1" customFormat="1" ht="29.25" customHeight="1">
      <c r="B105" s="32"/>
      <c r="C105" s="109" t="s">
        <v>129</v>
      </c>
      <c r="N105" s="229">
        <f>ROUND(N106+N107+N108+N109+N110+N111,2)</f>
        <v>1250</v>
      </c>
      <c r="O105" s="230"/>
      <c r="P105" s="230"/>
      <c r="Q105" s="230"/>
      <c r="R105" s="33"/>
      <c r="T105" s="115"/>
      <c r="U105" s="116" t="s">
        <v>42</v>
      </c>
    </row>
    <row r="106" spans="2:65" s="1" customFormat="1" ht="18" customHeight="1">
      <c r="B106" s="32"/>
      <c r="D106" s="173" t="s">
        <v>130</v>
      </c>
      <c r="E106" s="174"/>
      <c r="F106" s="174"/>
      <c r="G106" s="174"/>
      <c r="H106" s="174"/>
      <c r="N106" s="157">
        <f>ROUND(N88*T106,2)</f>
        <v>0</v>
      </c>
      <c r="O106" s="158"/>
      <c r="P106" s="158"/>
      <c r="Q106" s="158"/>
      <c r="R106" s="33"/>
      <c r="S106" s="117"/>
      <c r="T106" s="118"/>
      <c r="U106" s="119" t="s">
        <v>45</v>
      </c>
      <c r="V106" s="117"/>
      <c r="W106" s="117"/>
      <c r="X106" s="117"/>
      <c r="Y106" s="117"/>
      <c r="Z106" s="117"/>
      <c r="AA106" s="117"/>
      <c r="AB106" s="117"/>
      <c r="AC106" s="117"/>
      <c r="AD106" s="117"/>
      <c r="AE106" s="117"/>
      <c r="AF106" s="117"/>
      <c r="AG106" s="117"/>
      <c r="AH106" s="117"/>
      <c r="AI106" s="117"/>
      <c r="AJ106" s="117"/>
      <c r="AK106" s="117"/>
      <c r="AL106" s="117"/>
      <c r="AM106" s="117"/>
      <c r="AN106" s="117"/>
      <c r="AO106" s="117"/>
      <c r="AP106" s="117"/>
      <c r="AQ106" s="117"/>
      <c r="AR106" s="117"/>
      <c r="AS106" s="117"/>
      <c r="AT106" s="117"/>
      <c r="AU106" s="117"/>
      <c r="AV106" s="117"/>
      <c r="AW106" s="117"/>
      <c r="AX106" s="117"/>
      <c r="AY106" s="120" t="s">
        <v>131</v>
      </c>
      <c r="AZ106" s="117"/>
      <c r="BA106" s="117"/>
      <c r="BB106" s="117"/>
      <c r="BC106" s="117"/>
      <c r="BD106" s="117"/>
      <c r="BE106" s="121">
        <f t="shared" ref="BE106:BE111" si="0">IF(U106="základná",N106,0)</f>
        <v>0</v>
      </c>
      <c r="BF106" s="121">
        <f t="shared" ref="BF106:BF111" si="1">IF(U106="znížená",N106,0)</f>
        <v>0</v>
      </c>
      <c r="BG106" s="121">
        <f t="shared" ref="BG106:BG111" si="2">IF(U106="zákl. prenesená",N106,0)</f>
        <v>0</v>
      </c>
      <c r="BH106" s="121">
        <f t="shared" ref="BH106:BH111" si="3">IF(U106="zníž. prenesená",N106,0)</f>
        <v>0</v>
      </c>
      <c r="BI106" s="121">
        <f t="shared" ref="BI106:BI111" si="4">IF(U106="nulová",N106,0)</f>
        <v>0</v>
      </c>
      <c r="BJ106" s="120" t="s">
        <v>84</v>
      </c>
      <c r="BK106" s="117"/>
      <c r="BL106" s="117"/>
      <c r="BM106" s="117"/>
    </row>
    <row r="107" spans="2:65" s="1" customFormat="1" ht="18" customHeight="1">
      <c r="B107" s="32"/>
      <c r="D107" s="173" t="s">
        <v>132</v>
      </c>
      <c r="E107" s="174"/>
      <c r="F107" s="174"/>
      <c r="G107" s="174"/>
      <c r="H107" s="174"/>
      <c r="N107" s="157">
        <v>800</v>
      </c>
      <c r="O107" s="158"/>
      <c r="P107" s="158"/>
      <c r="Q107" s="158"/>
      <c r="R107" s="33"/>
      <c r="S107" s="117"/>
      <c r="T107" s="118"/>
      <c r="U107" s="119" t="s">
        <v>45</v>
      </c>
      <c r="V107" s="117"/>
      <c r="W107" s="117"/>
      <c r="X107" s="117"/>
      <c r="Y107" s="117"/>
      <c r="Z107" s="117"/>
      <c r="AA107" s="117"/>
      <c r="AB107" s="117"/>
      <c r="AC107" s="117"/>
      <c r="AD107" s="117"/>
      <c r="AE107" s="117"/>
      <c r="AF107" s="117"/>
      <c r="AG107" s="117"/>
      <c r="AH107" s="117"/>
      <c r="AI107" s="117"/>
      <c r="AJ107" s="117"/>
      <c r="AK107" s="117"/>
      <c r="AL107" s="117"/>
      <c r="AM107" s="117"/>
      <c r="AN107" s="117"/>
      <c r="AO107" s="117"/>
      <c r="AP107" s="117"/>
      <c r="AQ107" s="117"/>
      <c r="AR107" s="117"/>
      <c r="AS107" s="117"/>
      <c r="AT107" s="117"/>
      <c r="AU107" s="117"/>
      <c r="AV107" s="117"/>
      <c r="AW107" s="117"/>
      <c r="AX107" s="117"/>
      <c r="AY107" s="120" t="s">
        <v>131</v>
      </c>
      <c r="AZ107" s="117"/>
      <c r="BA107" s="117"/>
      <c r="BB107" s="117"/>
      <c r="BC107" s="117"/>
      <c r="BD107" s="117"/>
      <c r="BE107" s="121">
        <f t="shared" si="0"/>
        <v>0</v>
      </c>
      <c r="BF107" s="121">
        <f t="shared" si="1"/>
        <v>800</v>
      </c>
      <c r="BG107" s="121">
        <f t="shared" si="2"/>
        <v>0</v>
      </c>
      <c r="BH107" s="121">
        <f t="shared" si="3"/>
        <v>0</v>
      </c>
      <c r="BI107" s="121">
        <f t="shared" si="4"/>
        <v>0</v>
      </c>
      <c r="BJ107" s="120" t="s">
        <v>84</v>
      </c>
      <c r="BK107" s="117"/>
      <c r="BL107" s="117"/>
      <c r="BM107" s="117"/>
    </row>
    <row r="108" spans="2:65" s="1" customFormat="1" ht="18" customHeight="1">
      <c r="B108" s="32"/>
      <c r="D108" s="173" t="s">
        <v>133</v>
      </c>
      <c r="E108" s="174"/>
      <c r="F108" s="174"/>
      <c r="G108" s="174"/>
      <c r="H108" s="174"/>
      <c r="N108" s="157">
        <f>ROUND(N88*T108,2)</f>
        <v>0</v>
      </c>
      <c r="O108" s="158"/>
      <c r="P108" s="158"/>
      <c r="Q108" s="158"/>
      <c r="R108" s="33"/>
      <c r="S108" s="117"/>
      <c r="T108" s="118"/>
      <c r="U108" s="119" t="s">
        <v>45</v>
      </c>
      <c r="V108" s="117"/>
      <c r="W108" s="117"/>
      <c r="X108" s="117"/>
      <c r="Y108" s="117"/>
      <c r="Z108" s="117"/>
      <c r="AA108" s="117"/>
      <c r="AB108" s="117"/>
      <c r="AC108" s="117"/>
      <c r="AD108" s="117"/>
      <c r="AE108" s="117"/>
      <c r="AF108" s="117"/>
      <c r="AG108" s="117"/>
      <c r="AH108" s="117"/>
      <c r="AI108" s="117"/>
      <c r="AJ108" s="117"/>
      <c r="AK108" s="117"/>
      <c r="AL108" s="117"/>
      <c r="AM108" s="117"/>
      <c r="AN108" s="117"/>
      <c r="AO108" s="117"/>
      <c r="AP108" s="117"/>
      <c r="AQ108" s="117"/>
      <c r="AR108" s="117"/>
      <c r="AS108" s="117"/>
      <c r="AT108" s="117"/>
      <c r="AU108" s="117"/>
      <c r="AV108" s="117"/>
      <c r="AW108" s="117"/>
      <c r="AX108" s="117"/>
      <c r="AY108" s="120" t="s">
        <v>131</v>
      </c>
      <c r="AZ108" s="117"/>
      <c r="BA108" s="117"/>
      <c r="BB108" s="117"/>
      <c r="BC108" s="117"/>
      <c r="BD108" s="117"/>
      <c r="BE108" s="121">
        <f t="shared" si="0"/>
        <v>0</v>
      </c>
      <c r="BF108" s="121">
        <f t="shared" si="1"/>
        <v>0</v>
      </c>
      <c r="BG108" s="121">
        <f t="shared" si="2"/>
        <v>0</v>
      </c>
      <c r="BH108" s="121">
        <f t="shared" si="3"/>
        <v>0</v>
      </c>
      <c r="BI108" s="121">
        <f t="shared" si="4"/>
        <v>0</v>
      </c>
      <c r="BJ108" s="120" t="s">
        <v>84</v>
      </c>
      <c r="BK108" s="117"/>
      <c r="BL108" s="117"/>
      <c r="BM108" s="117"/>
    </row>
    <row r="109" spans="2:65" s="1" customFormat="1" ht="18" customHeight="1">
      <c r="B109" s="32"/>
      <c r="D109" s="173" t="s">
        <v>134</v>
      </c>
      <c r="E109" s="174"/>
      <c r="F109" s="174"/>
      <c r="G109" s="174"/>
      <c r="H109" s="174"/>
      <c r="N109" s="157">
        <f>ROUND(N88*T109,2)</f>
        <v>0</v>
      </c>
      <c r="O109" s="158"/>
      <c r="P109" s="158"/>
      <c r="Q109" s="158"/>
      <c r="R109" s="33"/>
      <c r="S109" s="117"/>
      <c r="T109" s="118"/>
      <c r="U109" s="119" t="s">
        <v>45</v>
      </c>
      <c r="V109" s="117"/>
      <c r="W109" s="117"/>
      <c r="X109" s="117"/>
      <c r="Y109" s="117"/>
      <c r="Z109" s="117"/>
      <c r="AA109" s="117"/>
      <c r="AB109" s="117"/>
      <c r="AC109" s="117"/>
      <c r="AD109" s="117"/>
      <c r="AE109" s="117"/>
      <c r="AF109" s="117"/>
      <c r="AG109" s="117"/>
      <c r="AH109" s="117"/>
      <c r="AI109" s="117"/>
      <c r="AJ109" s="117"/>
      <c r="AK109" s="117"/>
      <c r="AL109" s="117"/>
      <c r="AM109" s="117"/>
      <c r="AN109" s="117"/>
      <c r="AO109" s="117"/>
      <c r="AP109" s="117"/>
      <c r="AQ109" s="117"/>
      <c r="AR109" s="117"/>
      <c r="AS109" s="117"/>
      <c r="AT109" s="117"/>
      <c r="AU109" s="117"/>
      <c r="AV109" s="117"/>
      <c r="AW109" s="117"/>
      <c r="AX109" s="117"/>
      <c r="AY109" s="120" t="s">
        <v>131</v>
      </c>
      <c r="AZ109" s="117"/>
      <c r="BA109" s="117"/>
      <c r="BB109" s="117"/>
      <c r="BC109" s="117"/>
      <c r="BD109" s="117"/>
      <c r="BE109" s="121">
        <f t="shared" si="0"/>
        <v>0</v>
      </c>
      <c r="BF109" s="121">
        <f t="shared" si="1"/>
        <v>0</v>
      </c>
      <c r="BG109" s="121">
        <f t="shared" si="2"/>
        <v>0</v>
      </c>
      <c r="BH109" s="121">
        <f t="shared" si="3"/>
        <v>0</v>
      </c>
      <c r="BI109" s="121">
        <f t="shared" si="4"/>
        <v>0</v>
      </c>
      <c r="BJ109" s="120" t="s">
        <v>84</v>
      </c>
      <c r="BK109" s="117"/>
      <c r="BL109" s="117"/>
      <c r="BM109" s="117"/>
    </row>
    <row r="110" spans="2:65" s="1" customFormat="1" ht="18" customHeight="1">
      <c r="B110" s="32"/>
      <c r="D110" s="173" t="s">
        <v>135</v>
      </c>
      <c r="E110" s="174"/>
      <c r="F110" s="174"/>
      <c r="G110" s="174"/>
      <c r="H110" s="174"/>
      <c r="N110" s="157">
        <v>450</v>
      </c>
      <c r="O110" s="158"/>
      <c r="P110" s="158"/>
      <c r="Q110" s="158"/>
      <c r="R110" s="33"/>
      <c r="S110" s="117"/>
      <c r="T110" s="118"/>
      <c r="U110" s="119" t="s">
        <v>45</v>
      </c>
      <c r="V110" s="117"/>
      <c r="W110" s="117"/>
      <c r="X110" s="117"/>
      <c r="Y110" s="117"/>
      <c r="Z110" s="117"/>
      <c r="AA110" s="117"/>
      <c r="AB110" s="117"/>
      <c r="AC110" s="117"/>
      <c r="AD110" s="117"/>
      <c r="AE110" s="117"/>
      <c r="AF110" s="117"/>
      <c r="AG110" s="117"/>
      <c r="AH110" s="117"/>
      <c r="AI110" s="117"/>
      <c r="AJ110" s="117"/>
      <c r="AK110" s="117"/>
      <c r="AL110" s="117"/>
      <c r="AM110" s="117"/>
      <c r="AN110" s="117"/>
      <c r="AO110" s="117"/>
      <c r="AP110" s="117"/>
      <c r="AQ110" s="117"/>
      <c r="AR110" s="117"/>
      <c r="AS110" s="117"/>
      <c r="AT110" s="117"/>
      <c r="AU110" s="117"/>
      <c r="AV110" s="117"/>
      <c r="AW110" s="117"/>
      <c r="AX110" s="117"/>
      <c r="AY110" s="120" t="s">
        <v>131</v>
      </c>
      <c r="AZ110" s="117"/>
      <c r="BA110" s="117"/>
      <c r="BB110" s="117"/>
      <c r="BC110" s="117"/>
      <c r="BD110" s="117"/>
      <c r="BE110" s="121">
        <f t="shared" si="0"/>
        <v>0</v>
      </c>
      <c r="BF110" s="121">
        <f t="shared" si="1"/>
        <v>450</v>
      </c>
      <c r="BG110" s="121">
        <f t="shared" si="2"/>
        <v>0</v>
      </c>
      <c r="BH110" s="121">
        <f t="shared" si="3"/>
        <v>0</v>
      </c>
      <c r="BI110" s="121">
        <f t="shared" si="4"/>
        <v>0</v>
      </c>
      <c r="BJ110" s="120" t="s">
        <v>84</v>
      </c>
      <c r="BK110" s="117"/>
      <c r="BL110" s="117"/>
      <c r="BM110" s="117"/>
    </row>
    <row r="111" spans="2:65" s="1" customFormat="1" ht="18" customHeight="1">
      <c r="B111" s="32"/>
      <c r="D111" s="90" t="s">
        <v>136</v>
      </c>
      <c r="N111" s="157">
        <f>ROUND(N88*T111,2)</f>
        <v>0</v>
      </c>
      <c r="O111" s="158"/>
      <c r="P111" s="158"/>
      <c r="Q111" s="158"/>
      <c r="R111" s="33"/>
      <c r="S111" s="117"/>
      <c r="T111" s="122"/>
      <c r="U111" s="123" t="s">
        <v>45</v>
      </c>
      <c r="V111" s="117"/>
      <c r="W111" s="117"/>
      <c r="X111" s="117"/>
      <c r="Y111" s="117"/>
      <c r="Z111" s="117"/>
      <c r="AA111" s="117"/>
      <c r="AB111" s="117"/>
      <c r="AC111" s="117"/>
      <c r="AD111" s="117"/>
      <c r="AE111" s="117"/>
      <c r="AF111" s="117"/>
      <c r="AG111" s="117"/>
      <c r="AH111" s="117"/>
      <c r="AI111" s="117"/>
      <c r="AJ111" s="117"/>
      <c r="AK111" s="117"/>
      <c r="AL111" s="117"/>
      <c r="AM111" s="117"/>
      <c r="AN111" s="117"/>
      <c r="AO111" s="117"/>
      <c r="AP111" s="117"/>
      <c r="AQ111" s="117"/>
      <c r="AR111" s="117"/>
      <c r="AS111" s="117"/>
      <c r="AT111" s="117"/>
      <c r="AU111" s="117"/>
      <c r="AV111" s="117"/>
      <c r="AW111" s="117"/>
      <c r="AX111" s="117"/>
      <c r="AY111" s="120" t="s">
        <v>137</v>
      </c>
      <c r="AZ111" s="117"/>
      <c r="BA111" s="117"/>
      <c r="BB111" s="117"/>
      <c r="BC111" s="117"/>
      <c r="BD111" s="117"/>
      <c r="BE111" s="121">
        <f t="shared" si="0"/>
        <v>0</v>
      </c>
      <c r="BF111" s="121">
        <f t="shared" si="1"/>
        <v>0</v>
      </c>
      <c r="BG111" s="121">
        <f t="shared" si="2"/>
        <v>0</v>
      </c>
      <c r="BH111" s="121">
        <f t="shared" si="3"/>
        <v>0</v>
      </c>
      <c r="BI111" s="121">
        <f t="shared" si="4"/>
        <v>0</v>
      </c>
      <c r="BJ111" s="120" t="s">
        <v>84</v>
      </c>
      <c r="BK111" s="117"/>
      <c r="BL111" s="117"/>
      <c r="BM111" s="117"/>
    </row>
    <row r="112" spans="2:65" s="1" customFormat="1">
      <c r="B112" s="32"/>
      <c r="R112" s="33"/>
    </row>
    <row r="113" spans="2:18" s="1" customFormat="1" ht="29.25" customHeight="1">
      <c r="B113" s="32"/>
      <c r="C113" s="101" t="s">
        <v>96</v>
      </c>
      <c r="D113" s="102"/>
      <c r="E113" s="102"/>
      <c r="F113" s="102"/>
      <c r="G113" s="102"/>
      <c r="H113" s="102"/>
      <c r="I113" s="102"/>
      <c r="J113" s="102"/>
      <c r="K113" s="102"/>
      <c r="L113" s="154">
        <f>ROUND(SUM(N88+N105),2)</f>
        <v>28333.33</v>
      </c>
      <c r="M113" s="154"/>
      <c r="N113" s="154"/>
      <c r="O113" s="154"/>
      <c r="P113" s="154"/>
      <c r="Q113" s="154"/>
      <c r="R113" s="33"/>
    </row>
    <row r="114" spans="2:18" s="1" customFormat="1" ht="6.9" customHeight="1">
      <c r="B114" s="54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6"/>
    </row>
    <row r="118" spans="2:18" s="1" customFormat="1" ht="6.9" customHeight="1">
      <c r="B118" s="57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9"/>
    </row>
    <row r="119" spans="2:18" s="1" customFormat="1" ht="36.9" customHeight="1">
      <c r="B119" s="32"/>
      <c r="C119" s="159" t="s">
        <v>138</v>
      </c>
      <c r="D119" s="219"/>
      <c r="E119" s="219"/>
      <c r="F119" s="219"/>
      <c r="G119" s="219"/>
      <c r="H119" s="219"/>
      <c r="I119" s="219"/>
      <c r="J119" s="219"/>
      <c r="K119" s="219"/>
      <c r="L119" s="219"/>
      <c r="M119" s="219"/>
      <c r="N119" s="219"/>
      <c r="O119" s="219"/>
      <c r="P119" s="219"/>
      <c r="Q119" s="219"/>
      <c r="R119" s="33"/>
    </row>
    <row r="120" spans="2:18" s="1" customFormat="1" ht="6.9" customHeight="1">
      <c r="B120" s="32"/>
      <c r="R120" s="33"/>
    </row>
    <row r="121" spans="2:18" s="1" customFormat="1" ht="30" customHeight="1">
      <c r="B121" s="32"/>
      <c r="C121" s="27" t="s">
        <v>17</v>
      </c>
      <c r="F121" s="220" t="str">
        <f>F6</f>
        <v>Základná škola</v>
      </c>
      <c r="G121" s="221"/>
      <c r="H121" s="221"/>
      <c r="I121" s="221"/>
      <c r="J121" s="221"/>
      <c r="K121" s="221"/>
      <c r="L121" s="221"/>
      <c r="M121" s="221"/>
      <c r="N121" s="221"/>
      <c r="O121" s="221"/>
      <c r="P121" s="221"/>
      <c r="R121" s="33"/>
    </row>
    <row r="122" spans="2:18" s="1" customFormat="1" ht="36.9" customHeight="1">
      <c r="B122" s="32"/>
      <c r="C122" s="63" t="s">
        <v>103</v>
      </c>
      <c r="F122" s="161" t="str">
        <f>F7</f>
        <v>2 - Stavebno-technické úpravy odborných učební</v>
      </c>
      <c r="G122" s="219"/>
      <c r="H122" s="219"/>
      <c r="I122" s="219"/>
      <c r="J122" s="219"/>
      <c r="K122" s="219"/>
      <c r="L122" s="219"/>
      <c r="M122" s="219"/>
      <c r="N122" s="219"/>
      <c r="O122" s="219"/>
      <c r="P122" s="219"/>
      <c r="R122" s="33"/>
    </row>
    <row r="123" spans="2:18" s="1" customFormat="1" ht="6.9" customHeight="1">
      <c r="B123" s="32"/>
      <c r="R123" s="33"/>
    </row>
    <row r="124" spans="2:18" s="1" customFormat="1" ht="18" customHeight="1">
      <c r="B124" s="32"/>
      <c r="C124" s="27" t="s">
        <v>22</v>
      </c>
      <c r="F124" s="25" t="str">
        <f>F9</f>
        <v>Bátorové Kosihy</v>
      </c>
      <c r="K124" s="27" t="s">
        <v>24</v>
      </c>
      <c r="M124" s="222" t="str">
        <f>IF(O9="","",O9)</f>
        <v>24. 2. 2017</v>
      </c>
      <c r="N124" s="222"/>
      <c r="O124" s="222"/>
      <c r="P124" s="222"/>
      <c r="R124" s="33"/>
    </row>
    <row r="125" spans="2:18" s="1" customFormat="1" ht="6.9" customHeight="1">
      <c r="B125" s="32"/>
      <c r="R125" s="33"/>
    </row>
    <row r="126" spans="2:18" s="1" customFormat="1" ht="13.2">
      <c r="B126" s="32"/>
      <c r="C126" s="27" t="s">
        <v>26</v>
      </c>
      <c r="F126" s="25" t="str">
        <f>E12</f>
        <v>OBEC Bátorové Kosihy</v>
      </c>
      <c r="K126" s="27" t="s">
        <v>32</v>
      </c>
      <c r="M126" s="190" t="str">
        <f>E18</f>
        <v>PROJEKT - Ing. Görözdiová Teréza</v>
      </c>
      <c r="N126" s="190"/>
      <c r="O126" s="190"/>
      <c r="P126" s="190"/>
      <c r="Q126" s="190"/>
      <c r="R126" s="33"/>
    </row>
    <row r="127" spans="2:18" s="1" customFormat="1" ht="14.4" customHeight="1">
      <c r="B127" s="32"/>
      <c r="C127" s="27" t="s">
        <v>30</v>
      </c>
      <c r="F127" s="25" t="str">
        <f>IF(E15="","",E15)</f>
        <v>Vyplň údaj</v>
      </c>
      <c r="K127" s="27" t="s">
        <v>36</v>
      </c>
      <c r="M127" s="190" t="str">
        <f>E21</f>
        <v>Ing. Görözdiová Terézia</v>
      </c>
      <c r="N127" s="190"/>
      <c r="O127" s="190"/>
      <c r="P127" s="190"/>
      <c r="Q127" s="190"/>
      <c r="R127" s="33"/>
    </row>
    <row r="128" spans="2:18" s="1" customFormat="1" ht="10.35" customHeight="1">
      <c r="B128" s="32"/>
      <c r="R128" s="33"/>
    </row>
    <row r="129" spans="2:65" s="8" customFormat="1" ht="29.25" customHeight="1">
      <c r="B129" s="124"/>
      <c r="C129" s="125" t="s">
        <v>139</v>
      </c>
      <c r="D129" s="126" t="s">
        <v>140</v>
      </c>
      <c r="E129" s="126" t="s">
        <v>60</v>
      </c>
      <c r="F129" s="223" t="s">
        <v>141</v>
      </c>
      <c r="G129" s="223"/>
      <c r="H129" s="223"/>
      <c r="I129" s="223"/>
      <c r="J129" s="126" t="s">
        <v>142</v>
      </c>
      <c r="K129" s="126" t="s">
        <v>143</v>
      </c>
      <c r="L129" s="224" t="s">
        <v>144</v>
      </c>
      <c r="M129" s="224"/>
      <c r="N129" s="223" t="s">
        <v>111</v>
      </c>
      <c r="O129" s="223"/>
      <c r="P129" s="223"/>
      <c r="Q129" s="225"/>
      <c r="R129" s="127"/>
      <c r="T129" s="69" t="s">
        <v>145</v>
      </c>
      <c r="U129" s="70" t="s">
        <v>42</v>
      </c>
      <c r="V129" s="70" t="s">
        <v>146</v>
      </c>
      <c r="W129" s="70" t="s">
        <v>147</v>
      </c>
      <c r="X129" s="70" t="s">
        <v>148</v>
      </c>
      <c r="Y129" s="70" t="s">
        <v>149</v>
      </c>
      <c r="Z129" s="70" t="s">
        <v>150</v>
      </c>
      <c r="AA129" s="71" t="s">
        <v>151</v>
      </c>
    </row>
    <row r="130" spans="2:65" s="1" customFormat="1" ht="29.25" customHeight="1">
      <c r="B130" s="32"/>
      <c r="C130" s="73" t="s">
        <v>108</v>
      </c>
      <c r="N130" s="203">
        <f>BK130</f>
        <v>27083.33</v>
      </c>
      <c r="O130" s="204"/>
      <c r="P130" s="204"/>
      <c r="Q130" s="204"/>
      <c r="R130" s="33"/>
      <c r="T130" s="72"/>
      <c r="U130" s="46"/>
      <c r="V130" s="46"/>
      <c r="W130" s="128">
        <f>W131+W155+W185+W235+W239</f>
        <v>0</v>
      </c>
      <c r="X130" s="46"/>
      <c r="Y130" s="128">
        <f>Y131+Y155+Y185+Y235+Y239</f>
        <v>12.117189290000001</v>
      </c>
      <c r="Z130" s="46"/>
      <c r="AA130" s="129">
        <f>AA131+AA155+AA185+AA235+AA239</f>
        <v>3.1457600000000001</v>
      </c>
      <c r="AT130" s="16" t="s">
        <v>77</v>
      </c>
      <c r="AU130" s="16" t="s">
        <v>113</v>
      </c>
      <c r="BK130" s="130">
        <f>BK131+BK155+BK185+BK235+BK239</f>
        <v>27083.33</v>
      </c>
    </row>
    <row r="131" spans="2:65" s="9" customFormat="1" ht="37.35" customHeight="1">
      <c r="B131" s="131"/>
      <c r="D131" s="132" t="s">
        <v>114</v>
      </c>
      <c r="E131" s="132"/>
      <c r="F131" s="132"/>
      <c r="G131" s="132"/>
      <c r="H131" s="132"/>
      <c r="I131" s="132"/>
      <c r="J131" s="132"/>
      <c r="K131" s="132"/>
      <c r="L131" s="132"/>
      <c r="M131" s="132"/>
      <c r="N131" s="205">
        <f>BK131</f>
        <v>7763.5510000000004</v>
      </c>
      <c r="O131" s="206"/>
      <c r="P131" s="206"/>
      <c r="Q131" s="206"/>
      <c r="R131" s="133"/>
      <c r="T131" s="134"/>
      <c r="W131" s="135">
        <f>W132+W139+W153</f>
        <v>0</v>
      </c>
      <c r="Y131" s="135">
        <f>Y132+Y139+Y153</f>
        <v>9.3862970000000008</v>
      </c>
      <c r="AA131" s="136">
        <f>AA132+AA139+AA153</f>
        <v>2.8457600000000003</v>
      </c>
      <c r="AR131" s="137" t="s">
        <v>86</v>
      </c>
      <c r="AT131" s="138" t="s">
        <v>77</v>
      </c>
      <c r="AU131" s="138" t="s">
        <v>78</v>
      </c>
      <c r="AY131" s="137" t="s">
        <v>152</v>
      </c>
      <c r="BK131" s="139">
        <f>BK132+BK139+BK153</f>
        <v>7763.5510000000004</v>
      </c>
    </row>
    <row r="132" spans="2:65" s="9" customFormat="1" ht="19.95" customHeight="1">
      <c r="B132" s="131"/>
      <c r="D132" s="140" t="s">
        <v>115</v>
      </c>
      <c r="E132" s="140"/>
      <c r="F132" s="140"/>
      <c r="G132" s="140"/>
      <c r="H132" s="140"/>
      <c r="I132" s="140"/>
      <c r="J132" s="140"/>
      <c r="K132" s="140"/>
      <c r="L132" s="140"/>
      <c r="M132" s="140"/>
      <c r="N132" s="207">
        <f>BK132</f>
        <v>3330.26</v>
      </c>
      <c r="O132" s="208"/>
      <c r="P132" s="208"/>
      <c r="Q132" s="208"/>
      <c r="R132" s="133"/>
      <c r="T132" s="134"/>
      <c r="W132" s="135">
        <f>SUM(W133:W138)</f>
        <v>0</v>
      </c>
      <c r="Y132" s="135">
        <f>SUM(Y133:Y138)</f>
        <v>8.1502970000000001</v>
      </c>
      <c r="AA132" s="136">
        <f>SUM(AA133:AA138)</f>
        <v>0</v>
      </c>
      <c r="AR132" s="137" t="s">
        <v>86</v>
      </c>
      <c r="AT132" s="138" t="s">
        <v>77</v>
      </c>
      <c r="AU132" s="138" t="s">
        <v>86</v>
      </c>
      <c r="AY132" s="137" t="s">
        <v>152</v>
      </c>
      <c r="BK132" s="139">
        <f>SUM(BK133:BK138)</f>
        <v>3330.26</v>
      </c>
    </row>
    <row r="133" spans="2:65" s="1" customFormat="1" ht="31.5" customHeight="1">
      <c r="B133" s="32"/>
      <c r="C133" s="141" t="s">
        <v>86</v>
      </c>
      <c r="D133" s="141" t="s">
        <v>153</v>
      </c>
      <c r="E133" s="142" t="s">
        <v>154</v>
      </c>
      <c r="F133" s="211" t="s">
        <v>155</v>
      </c>
      <c r="G133" s="211"/>
      <c r="H133" s="211"/>
      <c r="I133" s="211"/>
      <c r="J133" s="143" t="s">
        <v>156</v>
      </c>
      <c r="K133" s="144">
        <v>32.200000000000003</v>
      </c>
      <c r="L133" s="212">
        <v>14.5</v>
      </c>
      <c r="M133" s="213"/>
      <c r="N133" s="214">
        <f t="shared" ref="N133:N138" si="5">ROUND(L133*K133,3)</f>
        <v>466.9</v>
      </c>
      <c r="O133" s="214"/>
      <c r="P133" s="214"/>
      <c r="Q133" s="214"/>
      <c r="R133" s="33"/>
      <c r="T133" s="146" t="s">
        <v>20</v>
      </c>
      <c r="U133" s="39" t="s">
        <v>45</v>
      </c>
      <c r="W133" s="147">
        <f t="shared" ref="W133:W138" si="6">V133*K133</f>
        <v>0</v>
      </c>
      <c r="X133" s="147">
        <v>7.5520000000000004E-2</v>
      </c>
      <c r="Y133" s="147">
        <f t="shared" ref="Y133:Y138" si="7">X133*K133</f>
        <v>2.4317440000000001</v>
      </c>
      <c r="Z133" s="147">
        <v>0</v>
      </c>
      <c r="AA133" s="148">
        <f t="shared" ref="AA133:AA138" si="8">Z133*K133</f>
        <v>0</v>
      </c>
      <c r="AR133" s="16" t="s">
        <v>157</v>
      </c>
      <c r="AT133" s="16" t="s">
        <v>153</v>
      </c>
      <c r="AU133" s="16" t="s">
        <v>84</v>
      </c>
      <c r="AY133" s="16" t="s">
        <v>152</v>
      </c>
      <c r="BE133" s="94">
        <f t="shared" ref="BE133:BE138" si="9">IF(U133="základná",N133,0)</f>
        <v>0</v>
      </c>
      <c r="BF133" s="94">
        <f t="shared" ref="BF133:BF138" si="10">IF(U133="znížená",N133,0)</f>
        <v>466.9</v>
      </c>
      <c r="BG133" s="94">
        <f t="shared" ref="BG133:BG138" si="11">IF(U133="zákl. prenesená",N133,0)</f>
        <v>0</v>
      </c>
      <c r="BH133" s="94">
        <f t="shared" ref="BH133:BH138" si="12">IF(U133="zníž. prenesená",N133,0)</f>
        <v>0</v>
      </c>
      <c r="BI133" s="94">
        <f t="shared" ref="BI133:BI138" si="13">IF(U133="nulová",N133,0)</f>
        <v>0</v>
      </c>
      <c r="BJ133" s="16" t="s">
        <v>84</v>
      </c>
      <c r="BK133" s="149">
        <f t="shared" ref="BK133:BK138" si="14">ROUND(L133*K133,3)</f>
        <v>466.9</v>
      </c>
      <c r="BL133" s="16" t="s">
        <v>157</v>
      </c>
      <c r="BM133" s="16" t="s">
        <v>158</v>
      </c>
    </row>
    <row r="134" spans="2:65" s="1" customFormat="1" ht="44.25" customHeight="1">
      <c r="B134" s="32"/>
      <c r="C134" s="141" t="s">
        <v>84</v>
      </c>
      <c r="D134" s="141" t="s">
        <v>153</v>
      </c>
      <c r="E134" s="142" t="s">
        <v>159</v>
      </c>
      <c r="F134" s="211" t="s">
        <v>160</v>
      </c>
      <c r="G134" s="211"/>
      <c r="H134" s="211"/>
      <c r="I134" s="211"/>
      <c r="J134" s="143" t="s">
        <v>156</v>
      </c>
      <c r="K134" s="144">
        <v>35.5</v>
      </c>
      <c r="L134" s="212">
        <v>8.5</v>
      </c>
      <c r="M134" s="213"/>
      <c r="N134" s="214">
        <f t="shared" si="5"/>
        <v>301.75</v>
      </c>
      <c r="O134" s="214"/>
      <c r="P134" s="214"/>
      <c r="Q134" s="214"/>
      <c r="R134" s="33"/>
      <c r="T134" s="146" t="s">
        <v>20</v>
      </c>
      <c r="U134" s="39" t="s">
        <v>45</v>
      </c>
      <c r="W134" s="147">
        <f t="shared" si="6"/>
        <v>0</v>
      </c>
      <c r="X134" s="147">
        <v>4.0000000000000001E-3</v>
      </c>
      <c r="Y134" s="147">
        <f t="shared" si="7"/>
        <v>0.14200000000000002</v>
      </c>
      <c r="Z134" s="147">
        <v>0</v>
      </c>
      <c r="AA134" s="148">
        <f t="shared" si="8"/>
        <v>0</v>
      </c>
      <c r="AR134" s="16" t="s">
        <v>157</v>
      </c>
      <c r="AT134" s="16" t="s">
        <v>153</v>
      </c>
      <c r="AU134" s="16" t="s">
        <v>84</v>
      </c>
      <c r="AY134" s="16" t="s">
        <v>152</v>
      </c>
      <c r="BE134" s="94">
        <f t="shared" si="9"/>
        <v>0</v>
      </c>
      <c r="BF134" s="94">
        <f t="shared" si="10"/>
        <v>301.75</v>
      </c>
      <c r="BG134" s="94">
        <f t="shared" si="11"/>
        <v>0</v>
      </c>
      <c r="BH134" s="94">
        <f t="shared" si="12"/>
        <v>0</v>
      </c>
      <c r="BI134" s="94">
        <f t="shared" si="13"/>
        <v>0</v>
      </c>
      <c r="BJ134" s="16" t="s">
        <v>84</v>
      </c>
      <c r="BK134" s="149">
        <f t="shared" si="14"/>
        <v>301.75</v>
      </c>
      <c r="BL134" s="16" t="s">
        <v>157</v>
      </c>
      <c r="BM134" s="16" t="s">
        <v>161</v>
      </c>
    </row>
    <row r="135" spans="2:65" s="1" customFormat="1" ht="31.5" customHeight="1">
      <c r="B135" s="32"/>
      <c r="C135" s="141" t="s">
        <v>162</v>
      </c>
      <c r="D135" s="141" t="s">
        <v>153</v>
      </c>
      <c r="E135" s="142" t="s">
        <v>163</v>
      </c>
      <c r="F135" s="211" t="s">
        <v>164</v>
      </c>
      <c r="G135" s="211"/>
      <c r="H135" s="211"/>
      <c r="I135" s="211"/>
      <c r="J135" s="143" t="s">
        <v>156</v>
      </c>
      <c r="K135" s="144">
        <v>40.1</v>
      </c>
      <c r="L135" s="212">
        <v>14.5</v>
      </c>
      <c r="M135" s="213"/>
      <c r="N135" s="214">
        <f t="shared" si="5"/>
        <v>581.45000000000005</v>
      </c>
      <c r="O135" s="214"/>
      <c r="P135" s="214"/>
      <c r="Q135" s="214"/>
      <c r="R135" s="33"/>
      <c r="T135" s="146" t="s">
        <v>20</v>
      </c>
      <c r="U135" s="39" t="s">
        <v>45</v>
      </c>
      <c r="W135" s="147">
        <f t="shared" si="6"/>
        <v>0</v>
      </c>
      <c r="X135" s="147">
        <v>7.5520000000000004E-2</v>
      </c>
      <c r="Y135" s="147">
        <f t="shared" si="7"/>
        <v>3.0283520000000004</v>
      </c>
      <c r="Z135" s="147">
        <v>0</v>
      </c>
      <c r="AA135" s="148">
        <f t="shared" si="8"/>
        <v>0</v>
      </c>
      <c r="AR135" s="16" t="s">
        <v>157</v>
      </c>
      <c r="AT135" s="16" t="s">
        <v>153</v>
      </c>
      <c r="AU135" s="16" t="s">
        <v>84</v>
      </c>
      <c r="AY135" s="16" t="s">
        <v>152</v>
      </c>
      <c r="BE135" s="94">
        <f t="shared" si="9"/>
        <v>0</v>
      </c>
      <c r="BF135" s="94">
        <f t="shared" si="10"/>
        <v>581.45000000000005</v>
      </c>
      <c r="BG135" s="94">
        <f t="shared" si="11"/>
        <v>0</v>
      </c>
      <c r="BH135" s="94">
        <f t="shared" si="12"/>
        <v>0</v>
      </c>
      <c r="BI135" s="94">
        <f t="shared" si="13"/>
        <v>0</v>
      </c>
      <c r="BJ135" s="16" t="s">
        <v>84</v>
      </c>
      <c r="BK135" s="149">
        <f t="shared" si="14"/>
        <v>581.45000000000005</v>
      </c>
      <c r="BL135" s="16" t="s">
        <v>157</v>
      </c>
      <c r="BM135" s="16" t="s">
        <v>165</v>
      </c>
    </row>
    <row r="136" spans="2:65" s="1" customFormat="1" ht="31.5" customHeight="1">
      <c r="B136" s="32"/>
      <c r="C136" s="141" t="s">
        <v>157</v>
      </c>
      <c r="D136" s="141" t="s">
        <v>153</v>
      </c>
      <c r="E136" s="142" t="s">
        <v>166</v>
      </c>
      <c r="F136" s="211" t="s">
        <v>167</v>
      </c>
      <c r="G136" s="211"/>
      <c r="H136" s="211"/>
      <c r="I136" s="211"/>
      <c r="J136" s="143" t="s">
        <v>168</v>
      </c>
      <c r="K136" s="144">
        <v>42.2</v>
      </c>
      <c r="L136" s="212">
        <v>10.45</v>
      </c>
      <c r="M136" s="213"/>
      <c r="N136" s="214">
        <f t="shared" si="5"/>
        <v>440.99</v>
      </c>
      <c r="O136" s="214"/>
      <c r="P136" s="214"/>
      <c r="Q136" s="214"/>
      <c r="R136" s="33"/>
      <c r="T136" s="146" t="s">
        <v>20</v>
      </c>
      <c r="U136" s="39" t="s">
        <v>45</v>
      </c>
      <c r="W136" s="147">
        <f t="shared" si="6"/>
        <v>0</v>
      </c>
      <c r="X136" s="147">
        <v>2.8E-3</v>
      </c>
      <c r="Y136" s="147">
        <f t="shared" si="7"/>
        <v>0.11816</v>
      </c>
      <c r="Z136" s="147">
        <v>0</v>
      </c>
      <c r="AA136" s="148">
        <f t="shared" si="8"/>
        <v>0</v>
      </c>
      <c r="AR136" s="16" t="s">
        <v>157</v>
      </c>
      <c r="AT136" s="16" t="s">
        <v>153</v>
      </c>
      <c r="AU136" s="16" t="s">
        <v>84</v>
      </c>
      <c r="AY136" s="16" t="s">
        <v>152</v>
      </c>
      <c r="BE136" s="94">
        <f t="shared" si="9"/>
        <v>0</v>
      </c>
      <c r="BF136" s="94">
        <f t="shared" si="10"/>
        <v>440.99</v>
      </c>
      <c r="BG136" s="94">
        <f t="shared" si="11"/>
        <v>0</v>
      </c>
      <c r="BH136" s="94">
        <f t="shared" si="12"/>
        <v>0</v>
      </c>
      <c r="BI136" s="94">
        <f t="shared" si="13"/>
        <v>0</v>
      </c>
      <c r="BJ136" s="16" t="s">
        <v>84</v>
      </c>
      <c r="BK136" s="149">
        <f t="shared" si="14"/>
        <v>440.99</v>
      </c>
      <c r="BL136" s="16" t="s">
        <v>157</v>
      </c>
      <c r="BM136" s="16" t="s">
        <v>169</v>
      </c>
    </row>
    <row r="137" spans="2:65" s="1" customFormat="1" ht="44.25" customHeight="1">
      <c r="B137" s="32"/>
      <c r="C137" s="141" t="s">
        <v>170</v>
      </c>
      <c r="D137" s="141" t="s">
        <v>153</v>
      </c>
      <c r="E137" s="142" t="s">
        <v>171</v>
      </c>
      <c r="F137" s="211" t="s">
        <v>172</v>
      </c>
      <c r="G137" s="211"/>
      <c r="H137" s="211"/>
      <c r="I137" s="211"/>
      <c r="J137" s="143" t="s">
        <v>156</v>
      </c>
      <c r="K137" s="144">
        <v>74.5</v>
      </c>
      <c r="L137" s="212">
        <v>9.4700000000000006</v>
      </c>
      <c r="M137" s="213"/>
      <c r="N137" s="214">
        <f t="shared" si="5"/>
        <v>705.51499999999999</v>
      </c>
      <c r="O137" s="214"/>
      <c r="P137" s="214"/>
      <c r="Q137" s="214"/>
      <c r="R137" s="33"/>
      <c r="T137" s="146" t="s">
        <v>20</v>
      </c>
      <c r="U137" s="39" t="s">
        <v>45</v>
      </c>
      <c r="W137" s="147">
        <f t="shared" si="6"/>
        <v>0</v>
      </c>
      <c r="X137" s="147">
        <v>1.0880000000000001E-2</v>
      </c>
      <c r="Y137" s="147">
        <f t="shared" si="7"/>
        <v>0.81056000000000006</v>
      </c>
      <c r="Z137" s="147">
        <v>0</v>
      </c>
      <c r="AA137" s="148">
        <f t="shared" si="8"/>
        <v>0</v>
      </c>
      <c r="AR137" s="16" t="s">
        <v>157</v>
      </c>
      <c r="AT137" s="16" t="s">
        <v>153</v>
      </c>
      <c r="AU137" s="16" t="s">
        <v>84</v>
      </c>
      <c r="AY137" s="16" t="s">
        <v>152</v>
      </c>
      <c r="BE137" s="94">
        <f t="shared" si="9"/>
        <v>0</v>
      </c>
      <c r="BF137" s="94">
        <f t="shared" si="10"/>
        <v>705.51499999999999</v>
      </c>
      <c r="BG137" s="94">
        <f t="shared" si="11"/>
        <v>0</v>
      </c>
      <c r="BH137" s="94">
        <f t="shared" si="12"/>
        <v>0</v>
      </c>
      <c r="BI137" s="94">
        <f t="shared" si="13"/>
        <v>0</v>
      </c>
      <c r="BJ137" s="16" t="s">
        <v>84</v>
      </c>
      <c r="BK137" s="149">
        <f t="shared" si="14"/>
        <v>705.51499999999999</v>
      </c>
      <c r="BL137" s="16" t="s">
        <v>157</v>
      </c>
      <c r="BM137" s="16" t="s">
        <v>173</v>
      </c>
    </row>
    <row r="138" spans="2:65" s="1" customFormat="1" ht="31.5" customHeight="1">
      <c r="B138" s="32"/>
      <c r="C138" s="141" t="s">
        <v>174</v>
      </c>
      <c r="D138" s="141" t="s">
        <v>153</v>
      </c>
      <c r="E138" s="142" t="s">
        <v>175</v>
      </c>
      <c r="F138" s="211" t="s">
        <v>176</v>
      </c>
      <c r="G138" s="211"/>
      <c r="H138" s="211"/>
      <c r="I138" s="211"/>
      <c r="J138" s="143" t="s">
        <v>156</v>
      </c>
      <c r="K138" s="144">
        <v>44.7</v>
      </c>
      <c r="L138" s="212">
        <v>18.649999999999999</v>
      </c>
      <c r="M138" s="213"/>
      <c r="N138" s="214">
        <f t="shared" si="5"/>
        <v>833.65499999999997</v>
      </c>
      <c r="O138" s="214"/>
      <c r="P138" s="214"/>
      <c r="Q138" s="214"/>
      <c r="R138" s="33"/>
      <c r="T138" s="146" t="s">
        <v>20</v>
      </c>
      <c r="U138" s="39" t="s">
        <v>45</v>
      </c>
      <c r="W138" s="147">
        <f t="shared" si="6"/>
        <v>0</v>
      </c>
      <c r="X138" s="147">
        <v>3.6229999999999998E-2</v>
      </c>
      <c r="Y138" s="147">
        <f t="shared" si="7"/>
        <v>1.6194809999999999</v>
      </c>
      <c r="Z138" s="147">
        <v>0</v>
      </c>
      <c r="AA138" s="148">
        <f t="shared" si="8"/>
        <v>0</v>
      </c>
      <c r="AR138" s="16" t="s">
        <v>157</v>
      </c>
      <c r="AT138" s="16" t="s">
        <v>153</v>
      </c>
      <c r="AU138" s="16" t="s">
        <v>84</v>
      </c>
      <c r="AY138" s="16" t="s">
        <v>152</v>
      </c>
      <c r="BE138" s="94">
        <f t="shared" si="9"/>
        <v>0</v>
      </c>
      <c r="BF138" s="94">
        <f t="shared" si="10"/>
        <v>833.65499999999997</v>
      </c>
      <c r="BG138" s="94">
        <f t="shared" si="11"/>
        <v>0</v>
      </c>
      <c r="BH138" s="94">
        <f t="shared" si="12"/>
        <v>0</v>
      </c>
      <c r="BI138" s="94">
        <f t="shared" si="13"/>
        <v>0</v>
      </c>
      <c r="BJ138" s="16" t="s">
        <v>84</v>
      </c>
      <c r="BK138" s="149">
        <f t="shared" si="14"/>
        <v>833.65499999999997</v>
      </c>
      <c r="BL138" s="16" t="s">
        <v>157</v>
      </c>
      <c r="BM138" s="16" t="s">
        <v>177</v>
      </c>
    </row>
    <row r="139" spans="2:65" s="9" customFormat="1" ht="29.85" customHeight="1">
      <c r="B139" s="131"/>
      <c r="D139" s="140" t="s">
        <v>116</v>
      </c>
      <c r="E139" s="140"/>
      <c r="F139" s="140"/>
      <c r="G139" s="140"/>
      <c r="H139" s="140"/>
      <c r="I139" s="140"/>
      <c r="J139" s="140"/>
      <c r="K139" s="140"/>
      <c r="L139" s="140"/>
      <c r="M139" s="140"/>
      <c r="N139" s="209">
        <f>BK139</f>
        <v>4104.7809999999999</v>
      </c>
      <c r="O139" s="210"/>
      <c r="P139" s="210"/>
      <c r="Q139" s="210"/>
      <c r="R139" s="133"/>
      <c r="T139" s="134"/>
      <c r="W139" s="135">
        <f>SUM(W140:W152)</f>
        <v>0</v>
      </c>
      <c r="Y139" s="135">
        <f>SUM(Y140:Y152)</f>
        <v>1.236</v>
      </c>
      <c r="AA139" s="136">
        <f>SUM(AA140:AA152)</f>
        <v>2.8457600000000003</v>
      </c>
      <c r="AR139" s="137" t="s">
        <v>86</v>
      </c>
      <c r="AT139" s="138" t="s">
        <v>77</v>
      </c>
      <c r="AU139" s="138" t="s">
        <v>86</v>
      </c>
      <c r="AY139" s="137" t="s">
        <v>152</v>
      </c>
      <c r="BK139" s="139">
        <f>SUM(BK140:BK152)</f>
        <v>4104.7809999999999</v>
      </c>
    </row>
    <row r="140" spans="2:65" s="1" customFormat="1" ht="31.5" customHeight="1">
      <c r="B140" s="32"/>
      <c r="C140" s="141" t="s">
        <v>178</v>
      </c>
      <c r="D140" s="141" t="s">
        <v>153</v>
      </c>
      <c r="E140" s="142" t="s">
        <v>179</v>
      </c>
      <c r="F140" s="211" t="s">
        <v>180</v>
      </c>
      <c r="G140" s="211"/>
      <c r="H140" s="211"/>
      <c r="I140" s="211"/>
      <c r="J140" s="143" t="s">
        <v>156</v>
      </c>
      <c r="K140" s="144">
        <v>200</v>
      </c>
      <c r="L140" s="212">
        <v>9.98</v>
      </c>
      <c r="M140" s="213"/>
      <c r="N140" s="214">
        <f t="shared" ref="N140:N152" si="15">ROUND(L140*K140,3)</f>
        <v>1996</v>
      </c>
      <c r="O140" s="214"/>
      <c r="P140" s="214"/>
      <c r="Q140" s="214"/>
      <c r="R140" s="33"/>
      <c r="T140" s="146" t="s">
        <v>20</v>
      </c>
      <c r="U140" s="39" t="s">
        <v>45</v>
      </c>
      <c r="W140" s="147">
        <f t="shared" ref="W140:W152" si="16">V140*K140</f>
        <v>0</v>
      </c>
      <c r="X140" s="147">
        <v>6.1799999999999997E-3</v>
      </c>
      <c r="Y140" s="147">
        <f t="shared" ref="Y140:Y152" si="17">X140*K140</f>
        <v>1.236</v>
      </c>
      <c r="Z140" s="147">
        <v>0</v>
      </c>
      <c r="AA140" s="148">
        <f t="shared" ref="AA140:AA152" si="18">Z140*K140</f>
        <v>0</v>
      </c>
      <c r="AR140" s="16" t="s">
        <v>157</v>
      </c>
      <c r="AT140" s="16" t="s">
        <v>153</v>
      </c>
      <c r="AU140" s="16" t="s">
        <v>84</v>
      </c>
      <c r="AY140" s="16" t="s">
        <v>152</v>
      </c>
      <c r="BE140" s="94">
        <f t="shared" ref="BE140:BE152" si="19">IF(U140="základná",N140,0)</f>
        <v>0</v>
      </c>
      <c r="BF140" s="94">
        <f t="shared" ref="BF140:BF152" si="20">IF(U140="znížená",N140,0)</f>
        <v>1996</v>
      </c>
      <c r="BG140" s="94">
        <f t="shared" ref="BG140:BG152" si="21">IF(U140="zákl. prenesená",N140,0)</f>
        <v>0</v>
      </c>
      <c r="BH140" s="94">
        <f t="shared" ref="BH140:BH152" si="22">IF(U140="zníž. prenesená",N140,0)</f>
        <v>0</v>
      </c>
      <c r="BI140" s="94">
        <f t="shared" ref="BI140:BI152" si="23">IF(U140="nulová",N140,0)</f>
        <v>0</v>
      </c>
      <c r="BJ140" s="16" t="s">
        <v>84</v>
      </c>
      <c r="BK140" s="149">
        <f t="shared" ref="BK140:BK152" si="24">ROUND(L140*K140,3)</f>
        <v>1996</v>
      </c>
      <c r="BL140" s="16" t="s">
        <v>157</v>
      </c>
      <c r="BM140" s="16" t="s">
        <v>181</v>
      </c>
    </row>
    <row r="141" spans="2:65" s="1" customFormat="1" ht="31.5" customHeight="1">
      <c r="B141" s="32"/>
      <c r="C141" s="141" t="s">
        <v>182</v>
      </c>
      <c r="D141" s="141" t="s">
        <v>153</v>
      </c>
      <c r="E141" s="142" t="s">
        <v>183</v>
      </c>
      <c r="F141" s="211" t="s">
        <v>184</v>
      </c>
      <c r="G141" s="211"/>
      <c r="H141" s="211"/>
      <c r="I141" s="211"/>
      <c r="J141" s="143" t="s">
        <v>185</v>
      </c>
      <c r="K141" s="144">
        <v>3</v>
      </c>
      <c r="L141" s="212">
        <v>1.2030000000000001</v>
      </c>
      <c r="M141" s="213"/>
      <c r="N141" s="214">
        <f t="shared" si="15"/>
        <v>3.609</v>
      </c>
      <c r="O141" s="214"/>
      <c r="P141" s="214"/>
      <c r="Q141" s="214"/>
      <c r="R141" s="33"/>
      <c r="T141" s="146" t="s">
        <v>20</v>
      </c>
      <c r="U141" s="39" t="s">
        <v>45</v>
      </c>
      <c r="W141" s="147">
        <f t="shared" si="16"/>
        <v>0</v>
      </c>
      <c r="X141" s="147">
        <v>0</v>
      </c>
      <c r="Y141" s="147">
        <f t="shared" si="17"/>
        <v>0</v>
      </c>
      <c r="Z141" s="147">
        <v>2.4E-2</v>
      </c>
      <c r="AA141" s="148">
        <f t="shared" si="18"/>
        <v>7.2000000000000008E-2</v>
      </c>
      <c r="AR141" s="16" t="s">
        <v>186</v>
      </c>
      <c r="AT141" s="16" t="s">
        <v>153</v>
      </c>
      <c r="AU141" s="16" t="s">
        <v>84</v>
      </c>
      <c r="AY141" s="16" t="s">
        <v>152</v>
      </c>
      <c r="BE141" s="94">
        <f t="shared" si="19"/>
        <v>0</v>
      </c>
      <c r="BF141" s="94">
        <f t="shared" si="20"/>
        <v>3.609</v>
      </c>
      <c r="BG141" s="94">
        <f t="shared" si="21"/>
        <v>0</v>
      </c>
      <c r="BH141" s="94">
        <f t="shared" si="22"/>
        <v>0</v>
      </c>
      <c r="BI141" s="94">
        <f t="shared" si="23"/>
        <v>0</v>
      </c>
      <c r="BJ141" s="16" t="s">
        <v>84</v>
      </c>
      <c r="BK141" s="149">
        <f t="shared" si="24"/>
        <v>3.609</v>
      </c>
      <c r="BL141" s="16" t="s">
        <v>186</v>
      </c>
      <c r="BM141" s="16" t="s">
        <v>187</v>
      </c>
    </row>
    <row r="142" spans="2:65" s="1" customFormat="1" ht="44.25" customHeight="1">
      <c r="B142" s="32"/>
      <c r="C142" s="141" t="s">
        <v>188</v>
      </c>
      <c r="D142" s="141" t="s">
        <v>153</v>
      </c>
      <c r="E142" s="142" t="s">
        <v>189</v>
      </c>
      <c r="F142" s="211" t="s">
        <v>190</v>
      </c>
      <c r="G142" s="211"/>
      <c r="H142" s="211"/>
      <c r="I142" s="211"/>
      <c r="J142" s="143" t="s">
        <v>168</v>
      </c>
      <c r="K142" s="144">
        <v>120</v>
      </c>
      <c r="L142" s="212">
        <v>3.25</v>
      </c>
      <c r="M142" s="213"/>
      <c r="N142" s="214">
        <f t="shared" si="15"/>
        <v>390</v>
      </c>
      <c r="O142" s="214"/>
      <c r="P142" s="214"/>
      <c r="Q142" s="214"/>
      <c r="R142" s="33"/>
      <c r="T142" s="146" t="s">
        <v>20</v>
      </c>
      <c r="U142" s="39" t="s">
        <v>45</v>
      </c>
      <c r="W142" s="147">
        <f t="shared" si="16"/>
        <v>0</v>
      </c>
      <c r="X142" s="147">
        <v>0</v>
      </c>
      <c r="Y142" s="147">
        <f t="shared" si="17"/>
        <v>0</v>
      </c>
      <c r="Z142" s="147">
        <v>8.9999999999999993E-3</v>
      </c>
      <c r="AA142" s="148">
        <f t="shared" si="18"/>
        <v>1.0799999999999998</v>
      </c>
      <c r="AR142" s="16" t="s">
        <v>157</v>
      </c>
      <c r="AT142" s="16" t="s">
        <v>153</v>
      </c>
      <c r="AU142" s="16" t="s">
        <v>84</v>
      </c>
      <c r="AY142" s="16" t="s">
        <v>152</v>
      </c>
      <c r="BE142" s="94">
        <f t="shared" si="19"/>
        <v>0</v>
      </c>
      <c r="BF142" s="94">
        <f t="shared" si="20"/>
        <v>390</v>
      </c>
      <c r="BG142" s="94">
        <f t="shared" si="21"/>
        <v>0</v>
      </c>
      <c r="BH142" s="94">
        <f t="shared" si="22"/>
        <v>0</v>
      </c>
      <c r="BI142" s="94">
        <f t="shared" si="23"/>
        <v>0</v>
      </c>
      <c r="BJ142" s="16" t="s">
        <v>84</v>
      </c>
      <c r="BK142" s="149">
        <f t="shared" si="24"/>
        <v>390</v>
      </c>
      <c r="BL142" s="16" t="s">
        <v>157</v>
      </c>
      <c r="BM142" s="16" t="s">
        <v>191</v>
      </c>
    </row>
    <row r="143" spans="2:65" s="1" customFormat="1" ht="31.5" customHeight="1">
      <c r="B143" s="32"/>
      <c r="C143" s="141" t="s">
        <v>192</v>
      </c>
      <c r="D143" s="141" t="s">
        <v>153</v>
      </c>
      <c r="E143" s="142" t="s">
        <v>193</v>
      </c>
      <c r="F143" s="211" t="s">
        <v>194</v>
      </c>
      <c r="G143" s="211"/>
      <c r="H143" s="211"/>
      <c r="I143" s="211"/>
      <c r="J143" s="143" t="s">
        <v>168</v>
      </c>
      <c r="K143" s="144">
        <v>200</v>
      </c>
      <c r="L143" s="212">
        <v>3.25</v>
      </c>
      <c r="M143" s="213"/>
      <c r="N143" s="214">
        <f t="shared" si="15"/>
        <v>650</v>
      </c>
      <c r="O143" s="214"/>
      <c r="P143" s="214"/>
      <c r="Q143" s="214"/>
      <c r="R143" s="33"/>
      <c r="T143" s="146" t="s">
        <v>20</v>
      </c>
      <c r="U143" s="39" t="s">
        <v>45</v>
      </c>
      <c r="W143" s="147">
        <f t="shared" si="16"/>
        <v>0</v>
      </c>
      <c r="X143" s="147">
        <v>0</v>
      </c>
      <c r="Y143" s="147">
        <f t="shared" si="17"/>
        <v>0</v>
      </c>
      <c r="Z143" s="147">
        <v>2E-3</v>
      </c>
      <c r="AA143" s="148">
        <f t="shared" si="18"/>
        <v>0.4</v>
      </c>
      <c r="AR143" s="16" t="s">
        <v>157</v>
      </c>
      <c r="AT143" s="16" t="s">
        <v>153</v>
      </c>
      <c r="AU143" s="16" t="s">
        <v>84</v>
      </c>
      <c r="AY143" s="16" t="s">
        <v>152</v>
      </c>
      <c r="BE143" s="94">
        <f t="shared" si="19"/>
        <v>0</v>
      </c>
      <c r="BF143" s="94">
        <f t="shared" si="20"/>
        <v>650</v>
      </c>
      <c r="BG143" s="94">
        <f t="shared" si="21"/>
        <v>0</v>
      </c>
      <c r="BH143" s="94">
        <f t="shared" si="22"/>
        <v>0</v>
      </c>
      <c r="BI143" s="94">
        <f t="shared" si="23"/>
        <v>0</v>
      </c>
      <c r="BJ143" s="16" t="s">
        <v>84</v>
      </c>
      <c r="BK143" s="149">
        <f t="shared" si="24"/>
        <v>650</v>
      </c>
      <c r="BL143" s="16" t="s">
        <v>157</v>
      </c>
      <c r="BM143" s="16" t="s">
        <v>195</v>
      </c>
    </row>
    <row r="144" spans="2:65" s="1" customFormat="1" ht="31.5" customHeight="1">
      <c r="B144" s="32"/>
      <c r="C144" s="141" t="s">
        <v>196</v>
      </c>
      <c r="D144" s="141" t="s">
        <v>153</v>
      </c>
      <c r="E144" s="142" t="s">
        <v>197</v>
      </c>
      <c r="F144" s="211" t="s">
        <v>198</v>
      </c>
      <c r="G144" s="211"/>
      <c r="H144" s="211"/>
      <c r="I144" s="211"/>
      <c r="J144" s="143" t="s">
        <v>168</v>
      </c>
      <c r="K144" s="144">
        <v>150</v>
      </c>
      <c r="L144" s="212">
        <v>3.2</v>
      </c>
      <c r="M144" s="213"/>
      <c r="N144" s="214">
        <f t="shared" si="15"/>
        <v>480</v>
      </c>
      <c r="O144" s="214"/>
      <c r="P144" s="214"/>
      <c r="Q144" s="214"/>
      <c r="R144" s="33"/>
      <c r="T144" s="146" t="s">
        <v>20</v>
      </c>
      <c r="U144" s="39" t="s">
        <v>45</v>
      </c>
      <c r="W144" s="147">
        <f t="shared" si="16"/>
        <v>0</v>
      </c>
      <c r="X144" s="147">
        <v>0</v>
      </c>
      <c r="Y144" s="147">
        <f t="shared" si="17"/>
        <v>0</v>
      </c>
      <c r="Z144" s="147">
        <v>2E-3</v>
      </c>
      <c r="AA144" s="148">
        <f t="shared" si="18"/>
        <v>0.3</v>
      </c>
      <c r="AR144" s="16" t="s">
        <v>157</v>
      </c>
      <c r="AT144" s="16" t="s">
        <v>153</v>
      </c>
      <c r="AU144" s="16" t="s">
        <v>84</v>
      </c>
      <c r="AY144" s="16" t="s">
        <v>152</v>
      </c>
      <c r="BE144" s="94">
        <f t="shared" si="19"/>
        <v>0</v>
      </c>
      <c r="BF144" s="94">
        <f t="shared" si="20"/>
        <v>480</v>
      </c>
      <c r="BG144" s="94">
        <f t="shared" si="21"/>
        <v>0</v>
      </c>
      <c r="BH144" s="94">
        <f t="shared" si="22"/>
        <v>0</v>
      </c>
      <c r="BI144" s="94">
        <f t="shared" si="23"/>
        <v>0</v>
      </c>
      <c r="BJ144" s="16" t="s">
        <v>84</v>
      </c>
      <c r="BK144" s="149">
        <f t="shared" si="24"/>
        <v>480</v>
      </c>
      <c r="BL144" s="16" t="s">
        <v>157</v>
      </c>
      <c r="BM144" s="16" t="s">
        <v>199</v>
      </c>
    </row>
    <row r="145" spans="2:65" s="1" customFormat="1" ht="44.25" customHeight="1">
      <c r="B145" s="32"/>
      <c r="C145" s="141" t="s">
        <v>200</v>
      </c>
      <c r="D145" s="141" t="s">
        <v>153</v>
      </c>
      <c r="E145" s="142" t="s">
        <v>201</v>
      </c>
      <c r="F145" s="211" t="s">
        <v>202</v>
      </c>
      <c r="G145" s="211"/>
      <c r="H145" s="211"/>
      <c r="I145" s="211"/>
      <c r="J145" s="143" t="s">
        <v>156</v>
      </c>
      <c r="K145" s="144">
        <v>25</v>
      </c>
      <c r="L145" s="212">
        <v>3.2</v>
      </c>
      <c r="M145" s="213"/>
      <c r="N145" s="214">
        <f t="shared" si="15"/>
        <v>80</v>
      </c>
      <c r="O145" s="214"/>
      <c r="P145" s="214"/>
      <c r="Q145" s="214"/>
      <c r="R145" s="33"/>
      <c r="T145" s="146" t="s">
        <v>20</v>
      </c>
      <c r="U145" s="39" t="s">
        <v>45</v>
      </c>
      <c r="W145" s="147">
        <f t="shared" si="16"/>
        <v>0</v>
      </c>
      <c r="X145" s="147">
        <v>0</v>
      </c>
      <c r="Y145" s="147">
        <f t="shared" si="17"/>
        <v>0</v>
      </c>
      <c r="Z145" s="147">
        <v>0.01</v>
      </c>
      <c r="AA145" s="148">
        <f t="shared" si="18"/>
        <v>0.25</v>
      </c>
      <c r="AR145" s="16" t="s">
        <v>157</v>
      </c>
      <c r="AT145" s="16" t="s">
        <v>153</v>
      </c>
      <c r="AU145" s="16" t="s">
        <v>84</v>
      </c>
      <c r="AY145" s="16" t="s">
        <v>152</v>
      </c>
      <c r="BE145" s="94">
        <f t="shared" si="19"/>
        <v>0</v>
      </c>
      <c r="BF145" s="94">
        <f t="shared" si="20"/>
        <v>80</v>
      </c>
      <c r="BG145" s="94">
        <f t="shared" si="21"/>
        <v>0</v>
      </c>
      <c r="BH145" s="94">
        <f t="shared" si="22"/>
        <v>0</v>
      </c>
      <c r="BI145" s="94">
        <f t="shared" si="23"/>
        <v>0</v>
      </c>
      <c r="BJ145" s="16" t="s">
        <v>84</v>
      </c>
      <c r="BK145" s="149">
        <f t="shared" si="24"/>
        <v>80</v>
      </c>
      <c r="BL145" s="16" t="s">
        <v>157</v>
      </c>
      <c r="BM145" s="16" t="s">
        <v>203</v>
      </c>
    </row>
    <row r="146" spans="2:65" s="1" customFormat="1" ht="44.25" customHeight="1">
      <c r="B146" s="32"/>
      <c r="C146" s="141" t="s">
        <v>204</v>
      </c>
      <c r="D146" s="141" t="s">
        <v>153</v>
      </c>
      <c r="E146" s="142" t="s">
        <v>205</v>
      </c>
      <c r="F146" s="211" t="s">
        <v>206</v>
      </c>
      <c r="G146" s="211"/>
      <c r="H146" s="211"/>
      <c r="I146" s="211"/>
      <c r="J146" s="143" t="s">
        <v>156</v>
      </c>
      <c r="K146" s="144">
        <v>45</v>
      </c>
      <c r="L146" s="212">
        <v>3.2</v>
      </c>
      <c r="M146" s="213"/>
      <c r="N146" s="214">
        <f t="shared" si="15"/>
        <v>144</v>
      </c>
      <c r="O146" s="214"/>
      <c r="P146" s="214"/>
      <c r="Q146" s="214"/>
      <c r="R146" s="33"/>
      <c r="T146" s="146" t="s">
        <v>20</v>
      </c>
      <c r="U146" s="39" t="s">
        <v>45</v>
      </c>
      <c r="W146" s="147">
        <f t="shared" si="16"/>
        <v>0</v>
      </c>
      <c r="X146" s="147">
        <v>0</v>
      </c>
      <c r="Y146" s="147">
        <f t="shared" si="17"/>
        <v>0</v>
      </c>
      <c r="Z146" s="147">
        <v>0.01</v>
      </c>
      <c r="AA146" s="148">
        <f t="shared" si="18"/>
        <v>0.45</v>
      </c>
      <c r="AR146" s="16" t="s">
        <v>157</v>
      </c>
      <c r="AT146" s="16" t="s">
        <v>153</v>
      </c>
      <c r="AU146" s="16" t="s">
        <v>84</v>
      </c>
      <c r="AY146" s="16" t="s">
        <v>152</v>
      </c>
      <c r="BE146" s="94">
        <f t="shared" si="19"/>
        <v>0</v>
      </c>
      <c r="BF146" s="94">
        <f t="shared" si="20"/>
        <v>144</v>
      </c>
      <c r="BG146" s="94">
        <f t="shared" si="21"/>
        <v>0</v>
      </c>
      <c r="BH146" s="94">
        <f t="shared" si="22"/>
        <v>0</v>
      </c>
      <c r="BI146" s="94">
        <f t="shared" si="23"/>
        <v>0</v>
      </c>
      <c r="BJ146" s="16" t="s">
        <v>84</v>
      </c>
      <c r="BK146" s="149">
        <f t="shared" si="24"/>
        <v>144</v>
      </c>
      <c r="BL146" s="16" t="s">
        <v>157</v>
      </c>
      <c r="BM146" s="16" t="s">
        <v>207</v>
      </c>
    </row>
    <row r="147" spans="2:65" s="1" customFormat="1" ht="31.5" customHeight="1">
      <c r="B147" s="32"/>
      <c r="C147" s="141" t="s">
        <v>208</v>
      </c>
      <c r="D147" s="141" t="s">
        <v>153</v>
      </c>
      <c r="E147" s="142" t="s">
        <v>209</v>
      </c>
      <c r="F147" s="211" t="s">
        <v>210</v>
      </c>
      <c r="G147" s="211"/>
      <c r="H147" s="211"/>
      <c r="I147" s="211"/>
      <c r="J147" s="143" t="s">
        <v>156</v>
      </c>
      <c r="K147" s="144">
        <v>4.32</v>
      </c>
      <c r="L147" s="212">
        <v>4.1500000000000004</v>
      </c>
      <c r="M147" s="213"/>
      <c r="N147" s="214">
        <f t="shared" si="15"/>
        <v>17.928000000000001</v>
      </c>
      <c r="O147" s="214"/>
      <c r="P147" s="214"/>
      <c r="Q147" s="214"/>
      <c r="R147" s="33"/>
      <c r="T147" s="146" t="s">
        <v>20</v>
      </c>
      <c r="U147" s="39" t="s">
        <v>45</v>
      </c>
      <c r="W147" s="147">
        <f t="shared" si="16"/>
        <v>0</v>
      </c>
      <c r="X147" s="147">
        <v>0</v>
      </c>
      <c r="Y147" s="147">
        <f t="shared" si="17"/>
        <v>0</v>
      </c>
      <c r="Z147" s="147">
        <v>6.8000000000000005E-2</v>
      </c>
      <c r="AA147" s="148">
        <f t="shared" si="18"/>
        <v>0.29376000000000002</v>
      </c>
      <c r="AR147" s="16" t="s">
        <v>157</v>
      </c>
      <c r="AT147" s="16" t="s">
        <v>153</v>
      </c>
      <c r="AU147" s="16" t="s">
        <v>84</v>
      </c>
      <c r="AY147" s="16" t="s">
        <v>152</v>
      </c>
      <c r="BE147" s="94">
        <f t="shared" si="19"/>
        <v>0</v>
      </c>
      <c r="BF147" s="94">
        <f t="shared" si="20"/>
        <v>17.928000000000001</v>
      </c>
      <c r="BG147" s="94">
        <f t="shared" si="21"/>
        <v>0</v>
      </c>
      <c r="BH147" s="94">
        <f t="shared" si="22"/>
        <v>0</v>
      </c>
      <c r="BI147" s="94">
        <f t="shared" si="23"/>
        <v>0</v>
      </c>
      <c r="BJ147" s="16" t="s">
        <v>84</v>
      </c>
      <c r="BK147" s="149">
        <f t="shared" si="24"/>
        <v>17.928000000000001</v>
      </c>
      <c r="BL147" s="16" t="s">
        <v>157</v>
      </c>
      <c r="BM147" s="16" t="s">
        <v>211</v>
      </c>
    </row>
    <row r="148" spans="2:65" s="1" customFormat="1" ht="31.5" customHeight="1">
      <c r="B148" s="32"/>
      <c r="C148" s="141" t="s">
        <v>212</v>
      </c>
      <c r="D148" s="141" t="s">
        <v>153</v>
      </c>
      <c r="E148" s="142" t="s">
        <v>213</v>
      </c>
      <c r="F148" s="211" t="s">
        <v>214</v>
      </c>
      <c r="G148" s="211"/>
      <c r="H148" s="211"/>
      <c r="I148" s="211"/>
      <c r="J148" s="143" t="s">
        <v>215</v>
      </c>
      <c r="K148" s="144">
        <v>3.0739999999999998</v>
      </c>
      <c r="L148" s="212">
        <v>11.25</v>
      </c>
      <c r="M148" s="213"/>
      <c r="N148" s="214">
        <f t="shared" si="15"/>
        <v>34.582999999999998</v>
      </c>
      <c r="O148" s="214"/>
      <c r="P148" s="214"/>
      <c r="Q148" s="214"/>
      <c r="R148" s="33"/>
      <c r="T148" s="146" t="s">
        <v>20</v>
      </c>
      <c r="U148" s="39" t="s">
        <v>45</v>
      </c>
      <c r="W148" s="147">
        <f t="shared" si="16"/>
        <v>0</v>
      </c>
      <c r="X148" s="147">
        <v>0</v>
      </c>
      <c r="Y148" s="147">
        <f t="shared" si="17"/>
        <v>0</v>
      </c>
      <c r="Z148" s="147">
        <v>0</v>
      </c>
      <c r="AA148" s="148">
        <f t="shared" si="18"/>
        <v>0</v>
      </c>
      <c r="AR148" s="16" t="s">
        <v>157</v>
      </c>
      <c r="AT148" s="16" t="s">
        <v>153</v>
      </c>
      <c r="AU148" s="16" t="s">
        <v>84</v>
      </c>
      <c r="AY148" s="16" t="s">
        <v>152</v>
      </c>
      <c r="BE148" s="94">
        <f t="shared" si="19"/>
        <v>0</v>
      </c>
      <c r="BF148" s="94">
        <f t="shared" si="20"/>
        <v>34.582999999999998</v>
      </c>
      <c r="BG148" s="94">
        <f t="shared" si="21"/>
        <v>0</v>
      </c>
      <c r="BH148" s="94">
        <f t="shared" si="22"/>
        <v>0</v>
      </c>
      <c r="BI148" s="94">
        <f t="shared" si="23"/>
        <v>0</v>
      </c>
      <c r="BJ148" s="16" t="s">
        <v>84</v>
      </c>
      <c r="BK148" s="149">
        <f t="shared" si="24"/>
        <v>34.582999999999998</v>
      </c>
      <c r="BL148" s="16" t="s">
        <v>157</v>
      </c>
      <c r="BM148" s="16" t="s">
        <v>216</v>
      </c>
    </row>
    <row r="149" spans="2:65" s="1" customFormat="1" ht="31.5" customHeight="1">
      <c r="B149" s="32"/>
      <c r="C149" s="141" t="s">
        <v>217</v>
      </c>
      <c r="D149" s="141" t="s">
        <v>153</v>
      </c>
      <c r="E149" s="142" t="s">
        <v>218</v>
      </c>
      <c r="F149" s="211" t="s">
        <v>219</v>
      </c>
      <c r="G149" s="211"/>
      <c r="H149" s="211"/>
      <c r="I149" s="211"/>
      <c r="J149" s="143" t="s">
        <v>215</v>
      </c>
      <c r="K149" s="144">
        <v>3.0739999999999998</v>
      </c>
      <c r="L149" s="212">
        <v>13.16</v>
      </c>
      <c r="M149" s="213"/>
      <c r="N149" s="214">
        <f t="shared" si="15"/>
        <v>40.454000000000001</v>
      </c>
      <c r="O149" s="214"/>
      <c r="P149" s="214"/>
      <c r="Q149" s="214"/>
      <c r="R149" s="33"/>
      <c r="T149" s="146" t="s">
        <v>20</v>
      </c>
      <c r="U149" s="39" t="s">
        <v>45</v>
      </c>
      <c r="W149" s="147">
        <f t="shared" si="16"/>
        <v>0</v>
      </c>
      <c r="X149" s="147">
        <v>0</v>
      </c>
      <c r="Y149" s="147">
        <f t="shared" si="17"/>
        <v>0</v>
      </c>
      <c r="Z149" s="147">
        <v>0</v>
      </c>
      <c r="AA149" s="148">
        <f t="shared" si="18"/>
        <v>0</v>
      </c>
      <c r="AR149" s="16" t="s">
        <v>157</v>
      </c>
      <c r="AT149" s="16" t="s">
        <v>153</v>
      </c>
      <c r="AU149" s="16" t="s">
        <v>84</v>
      </c>
      <c r="AY149" s="16" t="s">
        <v>152</v>
      </c>
      <c r="BE149" s="94">
        <f t="shared" si="19"/>
        <v>0</v>
      </c>
      <c r="BF149" s="94">
        <f t="shared" si="20"/>
        <v>40.454000000000001</v>
      </c>
      <c r="BG149" s="94">
        <f t="shared" si="21"/>
        <v>0</v>
      </c>
      <c r="BH149" s="94">
        <f t="shared" si="22"/>
        <v>0</v>
      </c>
      <c r="BI149" s="94">
        <f t="shared" si="23"/>
        <v>0</v>
      </c>
      <c r="BJ149" s="16" t="s">
        <v>84</v>
      </c>
      <c r="BK149" s="149">
        <f t="shared" si="24"/>
        <v>40.454000000000001</v>
      </c>
      <c r="BL149" s="16" t="s">
        <v>157</v>
      </c>
      <c r="BM149" s="16" t="s">
        <v>220</v>
      </c>
    </row>
    <row r="150" spans="2:65" s="1" customFormat="1" ht="31.5" customHeight="1">
      <c r="B150" s="32"/>
      <c r="C150" s="141" t="s">
        <v>221</v>
      </c>
      <c r="D150" s="141" t="s">
        <v>153</v>
      </c>
      <c r="E150" s="142" t="s">
        <v>222</v>
      </c>
      <c r="F150" s="211" t="s">
        <v>223</v>
      </c>
      <c r="G150" s="211"/>
      <c r="H150" s="211"/>
      <c r="I150" s="211"/>
      <c r="J150" s="143" t="s">
        <v>215</v>
      </c>
      <c r="K150" s="144">
        <v>15.37</v>
      </c>
      <c r="L150" s="212">
        <v>6.85</v>
      </c>
      <c r="M150" s="213"/>
      <c r="N150" s="214">
        <f t="shared" si="15"/>
        <v>105.285</v>
      </c>
      <c r="O150" s="214"/>
      <c r="P150" s="214"/>
      <c r="Q150" s="214"/>
      <c r="R150" s="33"/>
      <c r="T150" s="146" t="s">
        <v>20</v>
      </c>
      <c r="U150" s="39" t="s">
        <v>45</v>
      </c>
      <c r="W150" s="147">
        <f t="shared" si="16"/>
        <v>0</v>
      </c>
      <c r="X150" s="147">
        <v>0</v>
      </c>
      <c r="Y150" s="147">
        <f t="shared" si="17"/>
        <v>0</v>
      </c>
      <c r="Z150" s="147">
        <v>0</v>
      </c>
      <c r="AA150" s="148">
        <f t="shared" si="18"/>
        <v>0</v>
      </c>
      <c r="AR150" s="16" t="s">
        <v>157</v>
      </c>
      <c r="AT150" s="16" t="s">
        <v>153</v>
      </c>
      <c r="AU150" s="16" t="s">
        <v>84</v>
      </c>
      <c r="AY150" s="16" t="s">
        <v>152</v>
      </c>
      <c r="BE150" s="94">
        <f t="shared" si="19"/>
        <v>0</v>
      </c>
      <c r="BF150" s="94">
        <f t="shared" si="20"/>
        <v>105.285</v>
      </c>
      <c r="BG150" s="94">
        <f t="shared" si="21"/>
        <v>0</v>
      </c>
      <c r="BH150" s="94">
        <f t="shared" si="22"/>
        <v>0</v>
      </c>
      <c r="BI150" s="94">
        <f t="shared" si="23"/>
        <v>0</v>
      </c>
      <c r="BJ150" s="16" t="s">
        <v>84</v>
      </c>
      <c r="BK150" s="149">
        <f t="shared" si="24"/>
        <v>105.285</v>
      </c>
      <c r="BL150" s="16" t="s">
        <v>157</v>
      </c>
      <c r="BM150" s="16" t="s">
        <v>224</v>
      </c>
    </row>
    <row r="151" spans="2:65" s="1" customFormat="1" ht="31.5" customHeight="1">
      <c r="B151" s="32"/>
      <c r="C151" s="141" t="s">
        <v>225</v>
      </c>
      <c r="D151" s="141" t="s">
        <v>153</v>
      </c>
      <c r="E151" s="142" t="s">
        <v>226</v>
      </c>
      <c r="F151" s="211" t="s">
        <v>227</v>
      </c>
      <c r="G151" s="211"/>
      <c r="H151" s="211"/>
      <c r="I151" s="211"/>
      <c r="J151" s="143" t="s">
        <v>215</v>
      </c>
      <c r="K151" s="144">
        <v>3.0739999999999998</v>
      </c>
      <c r="L151" s="212">
        <v>7.3</v>
      </c>
      <c r="M151" s="213"/>
      <c r="N151" s="214">
        <f t="shared" si="15"/>
        <v>22.44</v>
      </c>
      <c r="O151" s="214"/>
      <c r="P151" s="214"/>
      <c r="Q151" s="214"/>
      <c r="R151" s="33"/>
      <c r="T151" s="146" t="s">
        <v>20</v>
      </c>
      <c r="U151" s="39" t="s">
        <v>45</v>
      </c>
      <c r="W151" s="147">
        <f t="shared" si="16"/>
        <v>0</v>
      </c>
      <c r="X151" s="147">
        <v>0</v>
      </c>
      <c r="Y151" s="147">
        <f t="shared" si="17"/>
        <v>0</v>
      </c>
      <c r="Z151" s="147">
        <v>0</v>
      </c>
      <c r="AA151" s="148">
        <f t="shared" si="18"/>
        <v>0</v>
      </c>
      <c r="AR151" s="16" t="s">
        <v>157</v>
      </c>
      <c r="AT151" s="16" t="s">
        <v>153</v>
      </c>
      <c r="AU151" s="16" t="s">
        <v>84</v>
      </c>
      <c r="AY151" s="16" t="s">
        <v>152</v>
      </c>
      <c r="BE151" s="94">
        <f t="shared" si="19"/>
        <v>0</v>
      </c>
      <c r="BF151" s="94">
        <f t="shared" si="20"/>
        <v>22.44</v>
      </c>
      <c r="BG151" s="94">
        <f t="shared" si="21"/>
        <v>0</v>
      </c>
      <c r="BH151" s="94">
        <f t="shared" si="22"/>
        <v>0</v>
      </c>
      <c r="BI151" s="94">
        <f t="shared" si="23"/>
        <v>0</v>
      </c>
      <c r="BJ151" s="16" t="s">
        <v>84</v>
      </c>
      <c r="BK151" s="149">
        <f t="shared" si="24"/>
        <v>22.44</v>
      </c>
      <c r="BL151" s="16" t="s">
        <v>157</v>
      </c>
      <c r="BM151" s="16" t="s">
        <v>228</v>
      </c>
    </row>
    <row r="152" spans="2:65" s="1" customFormat="1" ht="31.5" customHeight="1">
      <c r="B152" s="32"/>
      <c r="C152" s="141" t="s">
        <v>229</v>
      </c>
      <c r="D152" s="141" t="s">
        <v>153</v>
      </c>
      <c r="E152" s="142" t="s">
        <v>230</v>
      </c>
      <c r="F152" s="211" t="s">
        <v>231</v>
      </c>
      <c r="G152" s="211"/>
      <c r="H152" s="211"/>
      <c r="I152" s="211"/>
      <c r="J152" s="143" t="s">
        <v>215</v>
      </c>
      <c r="K152" s="144">
        <v>3.0739999999999998</v>
      </c>
      <c r="L152" s="212">
        <v>45.7</v>
      </c>
      <c r="M152" s="213"/>
      <c r="N152" s="214">
        <f t="shared" si="15"/>
        <v>140.482</v>
      </c>
      <c r="O152" s="214"/>
      <c r="P152" s="214"/>
      <c r="Q152" s="214"/>
      <c r="R152" s="33"/>
      <c r="T152" s="146" t="s">
        <v>20</v>
      </c>
      <c r="U152" s="39" t="s">
        <v>45</v>
      </c>
      <c r="W152" s="147">
        <f t="shared" si="16"/>
        <v>0</v>
      </c>
      <c r="X152" s="147">
        <v>0</v>
      </c>
      <c r="Y152" s="147">
        <f t="shared" si="17"/>
        <v>0</v>
      </c>
      <c r="Z152" s="147">
        <v>0</v>
      </c>
      <c r="AA152" s="148">
        <f t="shared" si="18"/>
        <v>0</v>
      </c>
      <c r="AR152" s="16" t="s">
        <v>157</v>
      </c>
      <c r="AT152" s="16" t="s">
        <v>153</v>
      </c>
      <c r="AU152" s="16" t="s">
        <v>84</v>
      </c>
      <c r="AY152" s="16" t="s">
        <v>152</v>
      </c>
      <c r="BE152" s="94">
        <f t="shared" si="19"/>
        <v>0</v>
      </c>
      <c r="BF152" s="94">
        <f t="shared" si="20"/>
        <v>140.482</v>
      </c>
      <c r="BG152" s="94">
        <f t="shared" si="21"/>
        <v>0</v>
      </c>
      <c r="BH152" s="94">
        <f t="shared" si="22"/>
        <v>0</v>
      </c>
      <c r="BI152" s="94">
        <f t="shared" si="23"/>
        <v>0</v>
      </c>
      <c r="BJ152" s="16" t="s">
        <v>84</v>
      </c>
      <c r="BK152" s="149">
        <f t="shared" si="24"/>
        <v>140.482</v>
      </c>
      <c r="BL152" s="16" t="s">
        <v>157</v>
      </c>
      <c r="BM152" s="16" t="s">
        <v>232</v>
      </c>
    </row>
    <row r="153" spans="2:65" s="9" customFormat="1" ht="29.85" customHeight="1">
      <c r="B153" s="131"/>
      <c r="D153" s="140" t="s">
        <v>117</v>
      </c>
      <c r="E153" s="140"/>
      <c r="F153" s="140"/>
      <c r="G153" s="140"/>
      <c r="H153" s="140"/>
      <c r="I153" s="140"/>
      <c r="J153" s="140"/>
      <c r="K153" s="140"/>
      <c r="L153" s="140"/>
      <c r="M153" s="140"/>
      <c r="N153" s="209">
        <f>BK153</f>
        <v>328.51</v>
      </c>
      <c r="O153" s="210"/>
      <c r="P153" s="210"/>
      <c r="Q153" s="210"/>
      <c r="R153" s="133"/>
      <c r="T153" s="134"/>
      <c r="W153" s="135">
        <f>W154</f>
        <v>0</v>
      </c>
      <c r="Y153" s="135">
        <f>Y154</f>
        <v>0</v>
      </c>
      <c r="AA153" s="136">
        <f>AA154</f>
        <v>0</v>
      </c>
      <c r="AR153" s="137" t="s">
        <v>86</v>
      </c>
      <c r="AT153" s="138" t="s">
        <v>77</v>
      </c>
      <c r="AU153" s="138" t="s">
        <v>86</v>
      </c>
      <c r="AY153" s="137" t="s">
        <v>152</v>
      </c>
      <c r="BK153" s="139">
        <f>BK154</f>
        <v>328.51</v>
      </c>
    </row>
    <row r="154" spans="2:65" s="1" customFormat="1" ht="31.5" customHeight="1">
      <c r="B154" s="32"/>
      <c r="C154" s="141" t="s">
        <v>10</v>
      </c>
      <c r="D154" s="141" t="s">
        <v>153</v>
      </c>
      <c r="E154" s="142" t="s">
        <v>233</v>
      </c>
      <c r="F154" s="211" t="s">
        <v>234</v>
      </c>
      <c r="G154" s="211"/>
      <c r="H154" s="211"/>
      <c r="I154" s="211"/>
      <c r="J154" s="143" t="s">
        <v>215</v>
      </c>
      <c r="K154" s="144">
        <v>9.3859999999999992</v>
      </c>
      <c r="L154" s="212">
        <v>35</v>
      </c>
      <c r="M154" s="213"/>
      <c r="N154" s="214">
        <f>ROUND(L154*K154,3)</f>
        <v>328.51</v>
      </c>
      <c r="O154" s="214"/>
      <c r="P154" s="214"/>
      <c r="Q154" s="214"/>
      <c r="R154" s="33"/>
      <c r="T154" s="146" t="s">
        <v>20</v>
      </c>
      <c r="U154" s="39" t="s">
        <v>45</v>
      </c>
      <c r="W154" s="147">
        <f>V154*K154</f>
        <v>0</v>
      </c>
      <c r="X154" s="147">
        <v>0</v>
      </c>
      <c r="Y154" s="147">
        <f>X154*K154</f>
        <v>0</v>
      </c>
      <c r="Z154" s="147">
        <v>0</v>
      </c>
      <c r="AA154" s="148">
        <f>Z154*K154</f>
        <v>0</v>
      </c>
      <c r="AR154" s="16" t="s">
        <v>157</v>
      </c>
      <c r="AT154" s="16" t="s">
        <v>153</v>
      </c>
      <c r="AU154" s="16" t="s">
        <v>84</v>
      </c>
      <c r="AY154" s="16" t="s">
        <v>152</v>
      </c>
      <c r="BE154" s="94">
        <f>IF(U154="základná",N154,0)</f>
        <v>0</v>
      </c>
      <c r="BF154" s="94">
        <f>IF(U154="znížená",N154,0)</f>
        <v>328.51</v>
      </c>
      <c r="BG154" s="94">
        <f>IF(U154="zákl. prenesená",N154,0)</f>
        <v>0</v>
      </c>
      <c r="BH154" s="94">
        <f>IF(U154="zníž. prenesená",N154,0)</f>
        <v>0</v>
      </c>
      <c r="BI154" s="94">
        <f>IF(U154="nulová",N154,0)</f>
        <v>0</v>
      </c>
      <c r="BJ154" s="16" t="s">
        <v>84</v>
      </c>
      <c r="BK154" s="149">
        <f>ROUND(L154*K154,3)</f>
        <v>328.51</v>
      </c>
      <c r="BL154" s="16" t="s">
        <v>157</v>
      </c>
      <c r="BM154" s="16" t="s">
        <v>235</v>
      </c>
    </row>
    <row r="155" spans="2:65" s="9" customFormat="1" ht="37.35" customHeight="1">
      <c r="B155" s="131"/>
      <c r="D155" s="132" t="s">
        <v>118</v>
      </c>
      <c r="E155" s="132"/>
      <c r="F155" s="132"/>
      <c r="G155" s="132"/>
      <c r="H155" s="132"/>
      <c r="I155" s="132"/>
      <c r="J155" s="132"/>
      <c r="K155" s="132"/>
      <c r="L155" s="132"/>
      <c r="M155" s="132"/>
      <c r="N155" s="200">
        <f>BK155</f>
        <v>11274.776</v>
      </c>
      <c r="O155" s="201"/>
      <c r="P155" s="201"/>
      <c r="Q155" s="201"/>
      <c r="R155" s="133"/>
      <c r="T155" s="134"/>
      <c r="W155" s="135">
        <f>W156+W162+W167+W176+W180+W182</f>
        <v>0</v>
      </c>
      <c r="Y155" s="135">
        <f>Y156+Y162+Y167+Y176+Y180+Y182</f>
        <v>2.1668739600000002</v>
      </c>
      <c r="AA155" s="136">
        <f>AA156+AA162+AA167+AA176+AA180+AA182</f>
        <v>0.3</v>
      </c>
      <c r="AR155" s="137" t="s">
        <v>84</v>
      </c>
      <c r="AT155" s="138" t="s">
        <v>77</v>
      </c>
      <c r="AU155" s="138" t="s">
        <v>78</v>
      </c>
      <c r="AY155" s="137" t="s">
        <v>152</v>
      </c>
      <c r="BK155" s="139">
        <f>BK156+BK162+BK167+BK176+BK180+BK182</f>
        <v>11274.776</v>
      </c>
    </row>
    <row r="156" spans="2:65" s="9" customFormat="1" ht="19.95" customHeight="1">
      <c r="B156" s="131"/>
      <c r="D156" s="140" t="s">
        <v>119</v>
      </c>
      <c r="E156" s="140"/>
      <c r="F156" s="140"/>
      <c r="G156" s="140"/>
      <c r="H156" s="140"/>
      <c r="I156" s="140"/>
      <c r="J156" s="140"/>
      <c r="K156" s="140"/>
      <c r="L156" s="140"/>
      <c r="M156" s="140"/>
      <c r="N156" s="207">
        <f>BK156</f>
        <v>296.16999999999996</v>
      </c>
      <c r="O156" s="208"/>
      <c r="P156" s="208"/>
      <c r="Q156" s="208"/>
      <c r="R156" s="133"/>
      <c r="T156" s="134"/>
      <c r="W156" s="135">
        <f>SUM(W157:W161)</f>
        <v>0</v>
      </c>
      <c r="Y156" s="135">
        <f>SUM(Y157:Y161)</f>
        <v>1.5300000000000001E-3</v>
      </c>
      <c r="AA156" s="136">
        <f>SUM(AA157:AA161)</f>
        <v>0</v>
      </c>
      <c r="AR156" s="137" t="s">
        <v>84</v>
      </c>
      <c r="AT156" s="138" t="s">
        <v>77</v>
      </c>
      <c r="AU156" s="138" t="s">
        <v>86</v>
      </c>
      <c r="AY156" s="137" t="s">
        <v>152</v>
      </c>
      <c r="BK156" s="139">
        <f>SUM(BK157:BK161)</f>
        <v>296.16999999999996</v>
      </c>
    </row>
    <row r="157" spans="2:65" s="1" customFormat="1" ht="44.25" customHeight="1">
      <c r="B157" s="32"/>
      <c r="C157" s="141" t="s">
        <v>236</v>
      </c>
      <c r="D157" s="141" t="s">
        <v>153</v>
      </c>
      <c r="E157" s="142" t="s">
        <v>237</v>
      </c>
      <c r="F157" s="211" t="s">
        <v>238</v>
      </c>
      <c r="G157" s="211"/>
      <c r="H157" s="211"/>
      <c r="I157" s="211"/>
      <c r="J157" s="143" t="s">
        <v>185</v>
      </c>
      <c r="K157" s="144">
        <v>3</v>
      </c>
      <c r="L157" s="212">
        <v>34.6</v>
      </c>
      <c r="M157" s="213"/>
      <c r="N157" s="214">
        <f>ROUND(L157*K157,3)</f>
        <v>103.8</v>
      </c>
      <c r="O157" s="214"/>
      <c r="P157" s="214"/>
      <c r="Q157" s="214"/>
      <c r="R157" s="33"/>
      <c r="T157" s="146" t="s">
        <v>20</v>
      </c>
      <c r="U157" s="39" t="s">
        <v>45</v>
      </c>
      <c r="W157" s="147">
        <f>V157*K157</f>
        <v>0</v>
      </c>
      <c r="X157" s="147">
        <v>6.0000000000000002E-5</v>
      </c>
      <c r="Y157" s="147">
        <f>X157*K157</f>
        <v>1.8000000000000001E-4</v>
      </c>
      <c r="Z157" s="147">
        <v>0</v>
      </c>
      <c r="AA157" s="148">
        <f>Z157*K157</f>
        <v>0</v>
      </c>
      <c r="AR157" s="16" t="s">
        <v>217</v>
      </c>
      <c r="AT157" s="16" t="s">
        <v>153</v>
      </c>
      <c r="AU157" s="16" t="s">
        <v>84</v>
      </c>
      <c r="AY157" s="16" t="s">
        <v>152</v>
      </c>
      <c r="BE157" s="94">
        <f>IF(U157="základná",N157,0)</f>
        <v>0</v>
      </c>
      <c r="BF157" s="94">
        <f>IF(U157="znížená",N157,0)</f>
        <v>103.8</v>
      </c>
      <c r="BG157" s="94">
        <f>IF(U157="zákl. prenesená",N157,0)</f>
        <v>0</v>
      </c>
      <c r="BH157" s="94">
        <f>IF(U157="zníž. prenesená",N157,0)</f>
        <v>0</v>
      </c>
      <c r="BI157" s="94">
        <f>IF(U157="nulová",N157,0)</f>
        <v>0</v>
      </c>
      <c r="BJ157" s="16" t="s">
        <v>84</v>
      </c>
      <c r="BK157" s="149">
        <f>ROUND(L157*K157,3)</f>
        <v>103.8</v>
      </c>
      <c r="BL157" s="16" t="s">
        <v>217</v>
      </c>
      <c r="BM157" s="16" t="s">
        <v>239</v>
      </c>
    </row>
    <row r="158" spans="2:65" s="1" customFormat="1" ht="31.5" customHeight="1">
      <c r="B158" s="32"/>
      <c r="C158" s="141" t="s">
        <v>240</v>
      </c>
      <c r="D158" s="141" t="s">
        <v>153</v>
      </c>
      <c r="E158" s="142" t="s">
        <v>241</v>
      </c>
      <c r="F158" s="211" t="s">
        <v>242</v>
      </c>
      <c r="G158" s="211"/>
      <c r="H158" s="211"/>
      <c r="I158" s="211"/>
      <c r="J158" s="143" t="s">
        <v>185</v>
      </c>
      <c r="K158" s="144">
        <v>6</v>
      </c>
      <c r="L158" s="212">
        <v>25.7</v>
      </c>
      <c r="M158" s="213"/>
      <c r="N158" s="214">
        <f>ROUND(L158*K158,3)</f>
        <v>154.19999999999999</v>
      </c>
      <c r="O158" s="214"/>
      <c r="P158" s="214"/>
      <c r="Q158" s="214"/>
      <c r="R158" s="33"/>
      <c r="T158" s="146" t="s">
        <v>20</v>
      </c>
      <c r="U158" s="39" t="s">
        <v>45</v>
      </c>
      <c r="W158" s="147">
        <f>V158*K158</f>
        <v>0</v>
      </c>
      <c r="X158" s="147">
        <v>2.1000000000000001E-4</v>
      </c>
      <c r="Y158" s="147">
        <f>X158*K158</f>
        <v>1.2600000000000001E-3</v>
      </c>
      <c r="Z158" s="147">
        <v>0</v>
      </c>
      <c r="AA158" s="148">
        <f>Z158*K158</f>
        <v>0</v>
      </c>
      <c r="AR158" s="16" t="s">
        <v>217</v>
      </c>
      <c r="AT158" s="16" t="s">
        <v>153</v>
      </c>
      <c r="AU158" s="16" t="s">
        <v>84</v>
      </c>
      <c r="AY158" s="16" t="s">
        <v>152</v>
      </c>
      <c r="BE158" s="94">
        <f>IF(U158="základná",N158,0)</f>
        <v>0</v>
      </c>
      <c r="BF158" s="94">
        <f>IF(U158="znížená",N158,0)</f>
        <v>154.19999999999999</v>
      </c>
      <c r="BG158" s="94">
        <f>IF(U158="zákl. prenesená",N158,0)</f>
        <v>0</v>
      </c>
      <c r="BH158" s="94">
        <f>IF(U158="zníž. prenesená",N158,0)</f>
        <v>0</v>
      </c>
      <c r="BI158" s="94">
        <f>IF(U158="nulová",N158,0)</f>
        <v>0</v>
      </c>
      <c r="BJ158" s="16" t="s">
        <v>84</v>
      </c>
      <c r="BK158" s="149">
        <f>ROUND(L158*K158,3)</f>
        <v>154.19999999999999</v>
      </c>
      <c r="BL158" s="16" t="s">
        <v>217</v>
      </c>
      <c r="BM158" s="16" t="s">
        <v>243</v>
      </c>
    </row>
    <row r="159" spans="2:65" s="1" customFormat="1" ht="22.5" customHeight="1">
      <c r="B159" s="32"/>
      <c r="C159" s="141" t="s">
        <v>244</v>
      </c>
      <c r="D159" s="141" t="s">
        <v>153</v>
      </c>
      <c r="E159" s="142" t="s">
        <v>245</v>
      </c>
      <c r="F159" s="211" t="s">
        <v>246</v>
      </c>
      <c r="G159" s="211"/>
      <c r="H159" s="211"/>
      <c r="I159" s="211"/>
      <c r="J159" s="143" t="s">
        <v>185</v>
      </c>
      <c r="K159" s="144">
        <v>3</v>
      </c>
      <c r="L159" s="212">
        <v>5.8</v>
      </c>
      <c r="M159" s="213"/>
      <c r="N159" s="214">
        <f>ROUND(L159*K159,3)</f>
        <v>17.399999999999999</v>
      </c>
      <c r="O159" s="214"/>
      <c r="P159" s="214"/>
      <c r="Q159" s="214"/>
      <c r="R159" s="33"/>
      <c r="T159" s="146" t="s">
        <v>20</v>
      </c>
      <c r="U159" s="39" t="s">
        <v>45</v>
      </c>
      <c r="W159" s="147">
        <f>V159*K159</f>
        <v>0</v>
      </c>
      <c r="X159" s="147">
        <v>2.0000000000000002E-5</v>
      </c>
      <c r="Y159" s="147">
        <f>X159*K159</f>
        <v>6.0000000000000008E-5</v>
      </c>
      <c r="Z159" s="147">
        <v>0</v>
      </c>
      <c r="AA159" s="148">
        <f>Z159*K159</f>
        <v>0</v>
      </c>
      <c r="AR159" s="16" t="s">
        <v>217</v>
      </c>
      <c r="AT159" s="16" t="s">
        <v>153</v>
      </c>
      <c r="AU159" s="16" t="s">
        <v>84</v>
      </c>
      <c r="AY159" s="16" t="s">
        <v>152</v>
      </c>
      <c r="BE159" s="94">
        <f>IF(U159="základná",N159,0)</f>
        <v>0</v>
      </c>
      <c r="BF159" s="94">
        <f>IF(U159="znížená",N159,0)</f>
        <v>17.399999999999999</v>
      </c>
      <c r="BG159" s="94">
        <f>IF(U159="zákl. prenesená",N159,0)</f>
        <v>0</v>
      </c>
      <c r="BH159" s="94">
        <f>IF(U159="zníž. prenesená",N159,0)</f>
        <v>0</v>
      </c>
      <c r="BI159" s="94">
        <f>IF(U159="nulová",N159,0)</f>
        <v>0</v>
      </c>
      <c r="BJ159" s="16" t="s">
        <v>84</v>
      </c>
      <c r="BK159" s="149">
        <f>ROUND(L159*K159,3)</f>
        <v>17.399999999999999</v>
      </c>
      <c r="BL159" s="16" t="s">
        <v>217</v>
      </c>
      <c r="BM159" s="16" t="s">
        <v>247</v>
      </c>
    </row>
    <row r="160" spans="2:65" s="1" customFormat="1" ht="22.5" customHeight="1">
      <c r="B160" s="32"/>
      <c r="C160" s="141" t="s">
        <v>248</v>
      </c>
      <c r="D160" s="141" t="s">
        <v>153</v>
      </c>
      <c r="E160" s="142" t="s">
        <v>249</v>
      </c>
      <c r="F160" s="211" t="s">
        <v>250</v>
      </c>
      <c r="G160" s="211"/>
      <c r="H160" s="211"/>
      <c r="I160" s="211"/>
      <c r="J160" s="143" t="s">
        <v>185</v>
      </c>
      <c r="K160" s="144">
        <v>3</v>
      </c>
      <c r="L160" s="212">
        <v>6.9</v>
      </c>
      <c r="M160" s="213"/>
      <c r="N160" s="214">
        <f>ROUND(L160*K160,3)</f>
        <v>20.7</v>
      </c>
      <c r="O160" s="214"/>
      <c r="P160" s="214"/>
      <c r="Q160" s="214"/>
      <c r="R160" s="33"/>
      <c r="T160" s="146" t="s">
        <v>20</v>
      </c>
      <c r="U160" s="39" t="s">
        <v>45</v>
      </c>
      <c r="W160" s="147">
        <f>V160*K160</f>
        <v>0</v>
      </c>
      <c r="X160" s="147">
        <v>1.0000000000000001E-5</v>
      </c>
      <c r="Y160" s="147">
        <f>X160*K160</f>
        <v>3.0000000000000004E-5</v>
      </c>
      <c r="Z160" s="147">
        <v>0</v>
      </c>
      <c r="AA160" s="148">
        <f>Z160*K160</f>
        <v>0</v>
      </c>
      <c r="AR160" s="16" t="s">
        <v>217</v>
      </c>
      <c r="AT160" s="16" t="s">
        <v>153</v>
      </c>
      <c r="AU160" s="16" t="s">
        <v>84</v>
      </c>
      <c r="AY160" s="16" t="s">
        <v>152</v>
      </c>
      <c r="BE160" s="94">
        <f>IF(U160="základná",N160,0)</f>
        <v>0</v>
      </c>
      <c r="BF160" s="94">
        <f>IF(U160="znížená",N160,0)</f>
        <v>20.7</v>
      </c>
      <c r="BG160" s="94">
        <f>IF(U160="zákl. prenesená",N160,0)</f>
        <v>0</v>
      </c>
      <c r="BH160" s="94">
        <f>IF(U160="zníž. prenesená",N160,0)</f>
        <v>0</v>
      </c>
      <c r="BI160" s="94">
        <f>IF(U160="nulová",N160,0)</f>
        <v>0</v>
      </c>
      <c r="BJ160" s="16" t="s">
        <v>84</v>
      </c>
      <c r="BK160" s="149">
        <f>ROUND(L160*K160,3)</f>
        <v>20.7</v>
      </c>
      <c r="BL160" s="16" t="s">
        <v>217</v>
      </c>
      <c r="BM160" s="16" t="s">
        <v>251</v>
      </c>
    </row>
    <row r="161" spans="2:65" s="1" customFormat="1" ht="31.5" customHeight="1">
      <c r="B161" s="32"/>
      <c r="C161" s="141" t="s">
        <v>252</v>
      </c>
      <c r="D161" s="141" t="s">
        <v>153</v>
      </c>
      <c r="E161" s="142" t="s">
        <v>253</v>
      </c>
      <c r="F161" s="211" t="s">
        <v>254</v>
      </c>
      <c r="G161" s="211"/>
      <c r="H161" s="211"/>
      <c r="I161" s="211"/>
      <c r="J161" s="143" t="s">
        <v>215</v>
      </c>
      <c r="K161" s="144">
        <v>2E-3</v>
      </c>
      <c r="L161" s="212">
        <v>35</v>
      </c>
      <c r="M161" s="213"/>
      <c r="N161" s="214">
        <f>ROUND(L161*K161,3)</f>
        <v>7.0000000000000007E-2</v>
      </c>
      <c r="O161" s="214"/>
      <c r="P161" s="214"/>
      <c r="Q161" s="214"/>
      <c r="R161" s="33"/>
      <c r="T161" s="146" t="s">
        <v>20</v>
      </c>
      <c r="U161" s="39" t="s">
        <v>45</v>
      </c>
      <c r="W161" s="147">
        <f>V161*K161</f>
        <v>0</v>
      </c>
      <c r="X161" s="147">
        <v>0</v>
      </c>
      <c r="Y161" s="147">
        <f>X161*K161</f>
        <v>0</v>
      </c>
      <c r="Z161" s="147">
        <v>0</v>
      </c>
      <c r="AA161" s="148">
        <f>Z161*K161</f>
        <v>0</v>
      </c>
      <c r="AR161" s="16" t="s">
        <v>217</v>
      </c>
      <c r="AT161" s="16" t="s">
        <v>153</v>
      </c>
      <c r="AU161" s="16" t="s">
        <v>84</v>
      </c>
      <c r="AY161" s="16" t="s">
        <v>152</v>
      </c>
      <c r="BE161" s="94">
        <f>IF(U161="základná",N161,0)</f>
        <v>0</v>
      </c>
      <c r="BF161" s="94">
        <f>IF(U161="znížená",N161,0)</f>
        <v>7.0000000000000007E-2</v>
      </c>
      <c r="BG161" s="94">
        <f>IF(U161="zákl. prenesená",N161,0)</f>
        <v>0</v>
      </c>
      <c r="BH161" s="94">
        <f>IF(U161="zníž. prenesená",N161,0)</f>
        <v>0</v>
      </c>
      <c r="BI161" s="94">
        <f>IF(U161="nulová",N161,0)</f>
        <v>0</v>
      </c>
      <c r="BJ161" s="16" t="s">
        <v>84</v>
      </c>
      <c r="BK161" s="149">
        <f>ROUND(L161*K161,3)</f>
        <v>7.0000000000000007E-2</v>
      </c>
      <c r="BL161" s="16" t="s">
        <v>217</v>
      </c>
      <c r="BM161" s="16" t="s">
        <v>255</v>
      </c>
    </row>
    <row r="162" spans="2:65" s="9" customFormat="1" ht="29.85" customHeight="1">
      <c r="B162" s="131"/>
      <c r="D162" s="140" t="s">
        <v>120</v>
      </c>
      <c r="E162" s="140"/>
      <c r="F162" s="140"/>
      <c r="G162" s="140"/>
      <c r="H162" s="140"/>
      <c r="I162" s="140"/>
      <c r="J162" s="140"/>
      <c r="K162" s="140"/>
      <c r="L162" s="140"/>
      <c r="M162" s="140"/>
      <c r="N162" s="209">
        <f>BK162</f>
        <v>528.55200000000013</v>
      </c>
      <c r="O162" s="210"/>
      <c r="P162" s="210"/>
      <c r="Q162" s="210"/>
      <c r="R162" s="133"/>
      <c r="T162" s="134"/>
      <c r="W162" s="135">
        <f>SUM(W163:W166)</f>
        <v>0</v>
      </c>
      <c r="Y162" s="135">
        <f>SUM(Y163:Y166)</f>
        <v>7.8000000000000014E-2</v>
      </c>
      <c r="AA162" s="136">
        <f>SUM(AA163:AA166)</f>
        <v>0</v>
      </c>
      <c r="AR162" s="137" t="s">
        <v>84</v>
      </c>
      <c r="AT162" s="138" t="s">
        <v>77</v>
      </c>
      <c r="AU162" s="138" t="s">
        <v>86</v>
      </c>
      <c r="AY162" s="137" t="s">
        <v>152</v>
      </c>
      <c r="BK162" s="139">
        <f>SUM(BK163:BK166)</f>
        <v>528.55200000000013</v>
      </c>
    </row>
    <row r="163" spans="2:65" s="1" customFormat="1" ht="44.25" customHeight="1">
      <c r="B163" s="32"/>
      <c r="C163" s="141" t="s">
        <v>256</v>
      </c>
      <c r="D163" s="141" t="s">
        <v>153</v>
      </c>
      <c r="E163" s="142" t="s">
        <v>257</v>
      </c>
      <c r="F163" s="211" t="s">
        <v>258</v>
      </c>
      <c r="G163" s="211"/>
      <c r="H163" s="211"/>
      <c r="I163" s="211"/>
      <c r="J163" s="143" t="s">
        <v>185</v>
      </c>
      <c r="K163" s="144">
        <v>3</v>
      </c>
      <c r="L163" s="212">
        <v>11.6</v>
      </c>
      <c r="M163" s="213"/>
      <c r="N163" s="214">
        <f>ROUND(L163*K163,3)</f>
        <v>34.799999999999997</v>
      </c>
      <c r="O163" s="214"/>
      <c r="P163" s="214"/>
      <c r="Q163" s="214"/>
      <c r="R163" s="33"/>
      <c r="T163" s="146" t="s">
        <v>20</v>
      </c>
      <c r="U163" s="39" t="s">
        <v>45</v>
      </c>
      <c r="W163" s="147">
        <f>V163*K163</f>
        <v>0</v>
      </c>
      <c r="X163" s="147">
        <v>0</v>
      </c>
      <c r="Y163" s="147">
        <f>X163*K163</f>
        <v>0</v>
      </c>
      <c r="Z163" s="147">
        <v>0</v>
      </c>
      <c r="AA163" s="148">
        <f>Z163*K163</f>
        <v>0</v>
      </c>
      <c r="AR163" s="16" t="s">
        <v>217</v>
      </c>
      <c r="AT163" s="16" t="s">
        <v>153</v>
      </c>
      <c r="AU163" s="16" t="s">
        <v>84</v>
      </c>
      <c r="AY163" s="16" t="s">
        <v>152</v>
      </c>
      <c r="BE163" s="94">
        <f>IF(U163="základná",N163,0)</f>
        <v>0</v>
      </c>
      <c r="BF163" s="94">
        <f>IF(U163="znížená",N163,0)</f>
        <v>34.799999999999997</v>
      </c>
      <c r="BG163" s="94">
        <f>IF(U163="zákl. prenesená",N163,0)</f>
        <v>0</v>
      </c>
      <c r="BH163" s="94">
        <f>IF(U163="zníž. prenesená",N163,0)</f>
        <v>0</v>
      </c>
      <c r="BI163" s="94">
        <f>IF(U163="nulová",N163,0)</f>
        <v>0</v>
      </c>
      <c r="BJ163" s="16" t="s">
        <v>84</v>
      </c>
      <c r="BK163" s="149">
        <f>ROUND(L163*K163,3)</f>
        <v>34.799999999999997</v>
      </c>
      <c r="BL163" s="16" t="s">
        <v>217</v>
      </c>
      <c r="BM163" s="16" t="s">
        <v>259</v>
      </c>
    </row>
    <row r="164" spans="2:65" s="1" customFormat="1" ht="31.5" customHeight="1">
      <c r="B164" s="32"/>
      <c r="C164" s="150" t="s">
        <v>260</v>
      </c>
      <c r="D164" s="150" t="s">
        <v>261</v>
      </c>
      <c r="E164" s="151" t="s">
        <v>262</v>
      </c>
      <c r="F164" s="215" t="s">
        <v>263</v>
      </c>
      <c r="G164" s="215"/>
      <c r="H164" s="215"/>
      <c r="I164" s="215"/>
      <c r="J164" s="152" t="s">
        <v>185</v>
      </c>
      <c r="K164" s="153">
        <v>3</v>
      </c>
      <c r="L164" s="216">
        <v>65</v>
      </c>
      <c r="M164" s="217"/>
      <c r="N164" s="218">
        <f>ROUND(L164*K164,3)</f>
        <v>195</v>
      </c>
      <c r="O164" s="214"/>
      <c r="P164" s="214"/>
      <c r="Q164" s="214"/>
      <c r="R164" s="33"/>
      <c r="T164" s="146" t="s">
        <v>20</v>
      </c>
      <c r="U164" s="39" t="s">
        <v>45</v>
      </c>
      <c r="W164" s="147">
        <f>V164*K164</f>
        <v>0</v>
      </c>
      <c r="X164" s="147">
        <v>1E-3</v>
      </c>
      <c r="Y164" s="147">
        <f>X164*K164</f>
        <v>3.0000000000000001E-3</v>
      </c>
      <c r="Z164" s="147">
        <v>0</v>
      </c>
      <c r="AA164" s="148">
        <f>Z164*K164</f>
        <v>0</v>
      </c>
      <c r="AR164" s="16" t="s">
        <v>264</v>
      </c>
      <c r="AT164" s="16" t="s">
        <v>261</v>
      </c>
      <c r="AU164" s="16" t="s">
        <v>84</v>
      </c>
      <c r="AY164" s="16" t="s">
        <v>152</v>
      </c>
      <c r="BE164" s="94">
        <f>IF(U164="základná",N164,0)</f>
        <v>0</v>
      </c>
      <c r="BF164" s="94">
        <f>IF(U164="znížená",N164,0)</f>
        <v>195</v>
      </c>
      <c r="BG164" s="94">
        <f>IF(U164="zákl. prenesená",N164,0)</f>
        <v>0</v>
      </c>
      <c r="BH164" s="94">
        <f>IF(U164="zníž. prenesená",N164,0)</f>
        <v>0</v>
      </c>
      <c r="BI164" s="94">
        <f>IF(U164="nulová",N164,0)</f>
        <v>0</v>
      </c>
      <c r="BJ164" s="16" t="s">
        <v>84</v>
      </c>
      <c r="BK164" s="149">
        <f>ROUND(L164*K164,3)</f>
        <v>195</v>
      </c>
      <c r="BL164" s="16" t="s">
        <v>217</v>
      </c>
      <c r="BM164" s="16" t="s">
        <v>265</v>
      </c>
    </row>
    <row r="165" spans="2:65" s="1" customFormat="1" ht="31.5" customHeight="1">
      <c r="B165" s="32"/>
      <c r="C165" s="150" t="s">
        <v>266</v>
      </c>
      <c r="D165" s="150" t="s">
        <v>261</v>
      </c>
      <c r="E165" s="151" t="s">
        <v>267</v>
      </c>
      <c r="F165" s="215" t="s">
        <v>268</v>
      </c>
      <c r="G165" s="215"/>
      <c r="H165" s="215"/>
      <c r="I165" s="215"/>
      <c r="J165" s="152" t="s">
        <v>185</v>
      </c>
      <c r="K165" s="153">
        <v>3</v>
      </c>
      <c r="L165" s="216">
        <v>98.7</v>
      </c>
      <c r="M165" s="217"/>
      <c r="N165" s="218">
        <f>ROUND(L165*K165,3)</f>
        <v>296.10000000000002</v>
      </c>
      <c r="O165" s="214"/>
      <c r="P165" s="214"/>
      <c r="Q165" s="214"/>
      <c r="R165" s="33"/>
      <c r="T165" s="146" t="s">
        <v>20</v>
      </c>
      <c r="U165" s="39" t="s">
        <v>45</v>
      </c>
      <c r="W165" s="147">
        <f>V165*K165</f>
        <v>0</v>
      </c>
      <c r="X165" s="147">
        <v>2.5000000000000001E-2</v>
      </c>
      <c r="Y165" s="147">
        <f>X165*K165</f>
        <v>7.5000000000000011E-2</v>
      </c>
      <c r="Z165" s="147">
        <v>0</v>
      </c>
      <c r="AA165" s="148">
        <f>Z165*K165</f>
        <v>0</v>
      </c>
      <c r="AR165" s="16" t="s">
        <v>264</v>
      </c>
      <c r="AT165" s="16" t="s">
        <v>261</v>
      </c>
      <c r="AU165" s="16" t="s">
        <v>84</v>
      </c>
      <c r="AY165" s="16" t="s">
        <v>152</v>
      </c>
      <c r="BE165" s="94">
        <f>IF(U165="základná",N165,0)</f>
        <v>0</v>
      </c>
      <c r="BF165" s="94">
        <f>IF(U165="znížená",N165,0)</f>
        <v>296.10000000000002</v>
      </c>
      <c r="BG165" s="94">
        <f>IF(U165="zákl. prenesená",N165,0)</f>
        <v>0</v>
      </c>
      <c r="BH165" s="94">
        <f>IF(U165="zníž. prenesená",N165,0)</f>
        <v>0</v>
      </c>
      <c r="BI165" s="94">
        <f>IF(U165="nulová",N165,0)</f>
        <v>0</v>
      </c>
      <c r="BJ165" s="16" t="s">
        <v>84</v>
      </c>
      <c r="BK165" s="149">
        <f>ROUND(L165*K165,3)</f>
        <v>296.10000000000002</v>
      </c>
      <c r="BL165" s="16" t="s">
        <v>217</v>
      </c>
      <c r="BM165" s="16" t="s">
        <v>269</v>
      </c>
    </row>
    <row r="166" spans="2:65" s="1" customFormat="1" ht="31.5" customHeight="1">
      <c r="B166" s="32"/>
      <c r="C166" s="141" t="s">
        <v>270</v>
      </c>
      <c r="D166" s="141" t="s">
        <v>153</v>
      </c>
      <c r="E166" s="142" t="s">
        <v>271</v>
      </c>
      <c r="F166" s="211" t="s">
        <v>272</v>
      </c>
      <c r="G166" s="211"/>
      <c r="H166" s="211"/>
      <c r="I166" s="211"/>
      <c r="J166" s="143" t="s">
        <v>215</v>
      </c>
      <c r="K166" s="144">
        <v>7.8E-2</v>
      </c>
      <c r="L166" s="212">
        <v>34</v>
      </c>
      <c r="M166" s="213"/>
      <c r="N166" s="214">
        <f>ROUND(L166*K166,3)</f>
        <v>2.6520000000000001</v>
      </c>
      <c r="O166" s="214"/>
      <c r="P166" s="214"/>
      <c r="Q166" s="214"/>
      <c r="R166" s="33"/>
      <c r="T166" s="146" t="s">
        <v>20</v>
      </c>
      <c r="U166" s="39" t="s">
        <v>45</v>
      </c>
      <c r="W166" s="147">
        <f>V166*K166</f>
        <v>0</v>
      </c>
      <c r="X166" s="147">
        <v>0</v>
      </c>
      <c r="Y166" s="147">
        <f>X166*K166</f>
        <v>0</v>
      </c>
      <c r="Z166" s="147">
        <v>0</v>
      </c>
      <c r="AA166" s="148">
        <f>Z166*K166</f>
        <v>0</v>
      </c>
      <c r="AR166" s="16" t="s">
        <v>217</v>
      </c>
      <c r="AT166" s="16" t="s">
        <v>153</v>
      </c>
      <c r="AU166" s="16" t="s">
        <v>84</v>
      </c>
      <c r="AY166" s="16" t="s">
        <v>152</v>
      </c>
      <c r="BE166" s="94">
        <f>IF(U166="základná",N166,0)</f>
        <v>0</v>
      </c>
      <c r="BF166" s="94">
        <f>IF(U166="znížená",N166,0)</f>
        <v>2.6520000000000001</v>
      </c>
      <c r="BG166" s="94">
        <f>IF(U166="zákl. prenesená",N166,0)</f>
        <v>0</v>
      </c>
      <c r="BH166" s="94">
        <f>IF(U166="zníž. prenesená",N166,0)</f>
        <v>0</v>
      </c>
      <c r="BI166" s="94">
        <f>IF(U166="nulová",N166,0)</f>
        <v>0</v>
      </c>
      <c r="BJ166" s="16" t="s">
        <v>84</v>
      </c>
      <c r="BK166" s="149">
        <f>ROUND(L166*K166,3)</f>
        <v>2.6520000000000001</v>
      </c>
      <c r="BL166" s="16" t="s">
        <v>217</v>
      </c>
      <c r="BM166" s="16" t="s">
        <v>273</v>
      </c>
    </row>
    <row r="167" spans="2:65" s="9" customFormat="1" ht="29.85" customHeight="1">
      <c r="B167" s="131"/>
      <c r="D167" s="140" t="s">
        <v>121</v>
      </c>
      <c r="E167" s="140"/>
      <c r="F167" s="140"/>
      <c r="G167" s="140"/>
      <c r="H167" s="140"/>
      <c r="I167" s="140"/>
      <c r="J167" s="140"/>
      <c r="K167" s="140"/>
      <c r="L167" s="140"/>
      <c r="M167" s="140"/>
      <c r="N167" s="209">
        <f>BK167</f>
        <v>7649.3259999999991</v>
      </c>
      <c r="O167" s="210"/>
      <c r="P167" s="210"/>
      <c r="Q167" s="210"/>
      <c r="R167" s="133"/>
      <c r="T167" s="134"/>
      <c r="W167" s="135">
        <f>SUM(W168:W175)</f>
        <v>0</v>
      </c>
      <c r="Y167" s="135">
        <f>SUM(Y168:Y175)</f>
        <v>1.55953086</v>
      </c>
      <c r="AA167" s="136">
        <f>SUM(AA168:AA175)</f>
        <v>0.3</v>
      </c>
      <c r="AR167" s="137" t="s">
        <v>84</v>
      </c>
      <c r="AT167" s="138" t="s">
        <v>77</v>
      </c>
      <c r="AU167" s="138" t="s">
        <v>86</v>
      </c>
      <c r="AY167" s="137" t="s">
        <v>152</v>
      </c>
      <c r="BK167" s="139">
        <f>SUM(BK168:BK175)</f>
        <v>7649.3259999999991</v>
      </c>
    </row>
    <row r="168" spans="2:65" s="1" customFormat="1" ht="22.5" customHeight="1">
      <c r="B168" s="32"/>
      <c r="C168" s="141" t="s">
        <v>274</v>
      </c>
      <c r="D168" s="141" t="s">
        <v>153</v>
      </c>
      <c r="E168" s="142" t="s">
        <v>275</v>
      </c>
      <c r="F168" s="211" t="s">
        <v>276</v>
      </c>
      <c r="G168" s="211"/>
      <c r="H168" s="211"/>
      <c r="I168" s="211"/>
      <c r="J168" s="143" t="s">
        <v>168</v>
      </c>
      <c r="K168" s="144">
        <v>300</v>
      </c>
      <c r="L168" s="212">
        <v>2.25</v>
      </c>
      <c r="M168" s="213"/>
      <c r="N168" s="214">
        <f t="shared" ref="N168:N175" si="25">ROUND(L168*K168,3)</f>
        <v>675</v>
      </c>
      <c r="O168" s="214"/>
      <c r="P168" s="214"/>
      <c r="Q168" s="214"/>
      <c r="R168" s="33"/>
      <c r="T168" s="146" t="s">
        <v>20</v>
      </c>
      <c r="U168" s="39" t="s">
        <v>45</v>
      </c>
      <c r="W168" s="147">
        <f t="shared" ref="W168:W175" si="26">V168*K168</f>
        <v>0</v>
      </c>
      <c r="X168" s="147">
        <v>0</v>
      </c>
      <c r="Y168" s="147">
        <f t="shared" ref="Y168:Y175" si="27">X168*K168</f>
        <v>0</v>
      </c>
      <c r="Z168" s="147">
        <v>1E-3</v>
      </c>
      <c r="AA168" s="148">
        <f t="shared" ref="AA168:AA175" si="28">Z168*K168</f>
        <v>0.3</v>
      </c>
      <c r="AR168" s="16" t="s">
        <v>217</v>
      </c>
      <c r="AT168" s="16" t="s">
        <v>153</v>
      </c>
      <c r="AU168" s="16" t="s">
        <v>84</v>
      </c>
      <c r="AY168" s="16" t="s">
        <v>152</v>
      </c>
      <c r="BE168" s="94">
        <f t="shared" ref="BE168:BE175" si="29">IF(U168="základná",N168,0)</f>
        <v>0</v>
      </c>
      <c r="BF168" s="94">
        <f t="shared" ref="BF168:BF175" si="30">IF(U168="znížená",N168,0)</f>
        <v>675</v>
      </c>
      <c r="BG168" s="94">
        <f t="shared" ref="BG168:BG175" si="31">IF(U168="zákl. prenesená",N168,0)</f>
        <v>0</v>
      </c>
      <c r="BH168" s="94">
        <f t="shared" ref="BH168:BH175" si="32">IF(U168="zníž. prenesená",N168,0)</f>
        <v>0</v>
      </c>
      <c r="BI168" s="94">
        <f t="shared" ref="BI168:BI175" si="33">IF(U168="nulová",N168,0)</f>
        <v>0</v>
      </c>
      <c r="BJ168" s="16" t="s">
        <v>84</v>
      </c>
      <c r="BK168" s="149">
        <f t="shared" ref="BK168:BK175" si="34">ROUND(L168*K168,3)</f>
        <v>675</v>
      </c>
      <c r="BL168" s="16" t="s">
        <v>217</v>
      </c>
      <c r="BM168" s="16" t="s">
        <v>277</v>
      </c>
    </row>
    <row r="169" spans="2:65" s="1" customFormat="1" ht="31.5" customHeight="1">
      <c r="B169" s="32"/>
      <c r="C169" s="141" t="s">
        <v>278</v>
      </c>
      <c r="D169" s="141" t="s">
        <v>153</v>
      </c>
      <c r="E169" s="142" t="s">
        <v>279</v>
      </c>
      <c r="F169" s="211" t="s">
        <v>280</v>
      </c>
      <c r="G169" s="211"/>
      <c r="H169" s="211"/>
      <c r="I169" s="211"/>
      <c r="J169" s="143" t="s">
        <v>168</v>
      </c>
      <c r="K169" s="144">
        <v>98.2</v>
      </c>
      <c r="L169" s="212">
        <v>3.2</v>
      </c>
      <c r="M169" s="213"/>
      <c r="N169" s="214">
        <f t="shared" si="25"/>
        <v>314.24</v>
      </c>
      <c r="O169" s="214"/>
      <c r="P169" s="214"/>
      <c r="Q169" s="214"/>
      <c r="R169" s="33"/>
      <c r="T169" s="146" t="s">
        <v>20</v>
      </c>
      <c r="U169" s="39" t="s">
        <v>45</v>
      </c>
      <c r="W169" s="147">
        <f t="shared" si="26"/>
        <v>0</v>
      </c>
      <c r="X169" s="147">
        <v>0</v>
      </c>
      <c r="Y169" s="147">
        <f t="shared" si="27"/>
        <v>0</v>
      </c>
      <c r="Z169" s="147">
        <v>0</v>
      </c>
      <c r="AA169" s="148">
        <f t="shared" si="28"/>
        <v>0</v>
      </c>
      <c r="AR169" s="16" t="s">
        <v>217</v>
      </c>
      <c r="AT169" s="16" t="s">
        <v>153</v>
      </c>
      <c r="AU169" s="16" t="s">
        <v>84</v>
      </c>
      <c r="AY169" s="16" t="s">
        <v>152</v>
      </c>
      <c r="BE169" s="94">
        <f t="shared" si="29"/>
        <v>0</v>
      </c>
      <c r="BF169" s="94">
        <f t="shared" si="30"/>
        <v>314.24</v>
      </c>
      <c r="BG169" s="94">
        <f t="shared" si="31"/>
        <v>0</v>
      </c>
      <c r="BH169" s="94">
        <f t="shared" si="32"/>
        <v>0</v>
      </c>
      <c r="BI169" s="94">
        <f t="shared" si="33"/>
        <v>0</v>
      </c>
      <c r="BJ169" s="16" t="s">
        <v>84</v>
      </c>
      <c r="BK169" s="149">
        <f t="shared" si="34"/>
        <v>314.24</v>
      </c>
      <c r="BL169" s="16" t="s">
        <v>217</v>
      </c>
      <c r="BM169" s="16" t="s">
        <v>281</v>
      </c>
    </row>
    <row r="170" spans="2:65" s="1" customFormat="1" ht="31.5" customHeight="1">
      <c r="B170" s="32"/>
      <c r="C170" s="150" t="s">
        <v>264</v>
      </c>
      <c r="D170" s="150" t="s">
        <v>261</v>
      </c>
      <c r="E170" s="151" t="s">
        <v>282</v>
      </c>
      <c r="F170" s="215" t="s">
        <v>283</v>
      </c>
      <c r="G170" s="215"/>
      <c r="H170" s="215"/>
      <c r="I170" s="215"/>
      <c r="J170" s="152" t="s">
        <v>168</v>
      </c>
      <c r="K170" s="153">
        <v>99.182000000000002</v>
      </c>
      <c r="L170" s="216">
        <v>2.85</v>
      </c>
      <c r="M170" s="217"/>
      <c r="N170" s="218">
        <f t="shared" si="25"/>
        <v>282.66899999999998</v>
      </c>
      <c r="O170" s="214"/>
      <c r="P170" s="214"/>
      <c r="Q170" s="214"/>
      <c r="R170" s="33"/>
      <c r="T170" s="146" t="s">
        <v>20</v>
      </c>
      <c r="U170" s="39" t="s">
        <v>45</v>
      </c>
      <c r="W170" s="147">
        <f t="shared" si="26"/>
        <v>0</v>
      </c>
      <c r="X170" s="147">
        <v>4.0000000000000002E-4</v>
      </c>
      <c r="Y170" s="147">
        <f t="shared" si="27"/>
        <v>3.9672800000000001E-2</v>
      </c>
      <c r="Z170" s="147">
        <v>0</v>
      </c>
      <c r="AA170" s="148">
        <f t="shared" si="28"/>
        <v>0</v>
      </c>
      <c r="AR170" s="16" t="s">
        <v>264</v>
      </c>
      <c r="AT170" s="16" t="s">
        <v>261</v>
      </c>
      <c r="AU170" s="16" t="s">
        <v>84</v>
      </c>
      <c r="AY170" s="16" t="s">
        <v>152</v>
      </c>
      <c r="BE170" s="94">
        <f t="shared" si="29"/>
        <v>0</v>
      </c>
      <c r="BF170" s="94">
        <f t="shared" si="30"/>
        <v>282.66899999999998</v>
      </c>
      <c r="BG170" s="94">
        <f t="shared" si="31"/>
        <v>0</v>
      </c>
      <c r="BH170" s="94">
        <f t="shared" si="32"/>
        <v>0</v>
      </c>
      <c r="BI170" s="94">
        <f t="shared" si="33"/>
        <v>0</v>
      </c>
      <c r="BJ170" s="16" t="s">
        <v>84</v>
      </c>
      <c r="BK170" s="149">
        <f t="shared" si="34"/>
        <v>282.66899999999998</v>
      </c>
      <c r="BL170" s="16" t="s">
        <v>217</v>
      </c>
      <c r="BM170" s="16" t="s">
        <v>284</v>
      </c>
    </row>
    <row r="171" spans="2:65" s="1" customFormat="1" ht="31.5" customHeight="1">
      <c r="B171" s="32"/>
      <c r="C171" s="141" t="s">
        <v>285</v>
      </c>
      <c r="D171" s="141" t="s">
        <v>153</v>
      </c>
      <c r="E171" s="142" t="s">
        <v>286</v>
      </c>
      <c r="F171" s="211" t="s">
        <v>287</v>
      </c>
      <c r="G171" s="211"/>
      <c r="H171" s="211"/>
      <c r="I171" s="211"/>
      <c r="J171" s="143" t="s">
        <v>156</v>
      </c>
      <c r="K171" s="144">
        <v>196.05</v>
      </c>
      <c r="L171" s="212">
        <v>8.6999999999999993</v>
      </c>
      <c r="M171" s="213"/>
      <c r="N171" s="214">
        <f t="shared" si="25"/>
        <v>1705.635</v>
      </c>
      <c r="O171" s="214"/>
      <c r="P171" s="214"/>
      <c r="Q171" s="214"/>
      <c r="R171" s="33"/>
      <c r="T171" s="146" t="s">
        <v>20</v>
      </c>
      <c r="U171" s="39" t="s">
        <v>45</v>
      </c>
      <c r="W171" s="147">
        <f t="shared" si="26"/>
        <v>0</v>
      </c>
      <c r="X171" s="147">
        <v>2.0000000000000002E-5</v>
      </c>
      <c r="Y171" s="147">
        <f t="shared" si="27"/>
        <v>3.9210000000000009E-3</v>
      </c>
      <c r="Z171" s="147">
        <v>0</v>
      </c>
      <c r="AA171" s="148">
        <f t="shared" si="28"/>
        <v>0</v>
      </c>
      <c r="AR171" s="16" t="s">
        <v>217</v>
      </c>
      <c r="AT171" s="16" t="s">
        <v>153</v>
      </c>
      <c r="AU171" s="16" t="s">
        <v>84</v>
      </c>
      <c r="AY171" s="16" t="s">
        <v>152</v>
      </c>
      <c r="BE171" s="94">
        <f t="shared" si="29"/>
        <v>0</v>
      </c>
      <c r="BF171" s="94">
        <f t="shared" si="30"/>
        <v>1705.635</v>
      </c>
      <c r="BG171" s="94">
        <f t="shared" si="31"/>
        <v>0</v>
      </c>
      <c r="BH171" s="94">
        <f t="shared" si="32"/>
        <v>0</v>
      </c>
      <c r="BI171" s="94">
        <f t="shared" si="33"/>
        <v>0</v>
      </c>
      <c r="BJ171" s="16" t="s">
        <v>84</v>
      </c>
      <c r="BK171" s="149">
        <f t="shared" si="34"/>
        <v>1705.635</v>
      </c>
      <c r="BL171" s="16" t="s">
        <v>217</v>
      </c>
      <c r="BM171" s="16" t="s">
        <v>288</v>
      </c>
    </row>
    <row r="172" spans="2:65" s="1" customFormat="1" ht="31.5" customHeight="1">
      <c r="B172" s="32"/>
      <c r="C172" s="150" t="s">
        <v>289</v>
      </c>
      <c r="D172" s="150" t="s">
        <v>261</v>
      </c>
      <c r="E172" s="151" t="s">
        <v>290</v>
      </c>
      <c r="F172" s="215" t="s">
        <v>291</v>
      </c>
      <c r="G172" s="215"/>
      <c r="H172" s="215"/>
      <c r="I172" s="215"/>
      <c r="J172" s="152" t="s">
        <v>156</v>
      </c>
      <c r="K172" s="153">
        <v>199.971</v>
      </c>
      <c r="L172" s="216">
        <v>21.3</v>
      </c>
      <c r="M172" s="217"/>
      <c r="N172" s="218">
        <f t="shared" si="25"/>
        <v>4259.3819999999996</v>
      </c>
      <c r="O172" s="214"/>
      <c r="P172" s="214"/>
      <c r="Q172" s="214"/>
      <c r="R172" s="33"/>
      <c r="T172" s="146" t="s">
        <v>20</v>
      </c>
      <c r="U172" s="39" t="s">
        <v>45</v>
      </c>
      <c r="W172" s="147">
        <f t="shared" si="26"/>
        <v>0</v>
      </c>
      <c r="X172" s="147">
        <v>7.4999999999999997E-3</v>
      </c>
      <c r="Y172" s="147">
        <f t="shared" si="27"/>
        <v>1.4997825</v>
      </c>
      <c r="Z172" s="147">
        <v>0</v>
      </c>
      <c r="AA172" s="148">
        <f t="shared" si="28"/>
        <v>0</v>
      </c>
      <c r="AR172" s="16" t="s">
        <v>264</v>
      </c>
      <c r="AT172" s="16" t="s">
        <v>261</v>
      </c>
      <c r="AU172" s="16" t="s">
        <v>84</v>
      </c>
      <c r="AY172" s="16" t="s">
        <v>152</v>
      </c>
      <c r="BE172" s="94">
        <f t="shared" si="29"/>
        <v>0</v>
      </c>
      <c r="BF172" s="94">
        <f t="shared" si="30"/>
        <v>4259.3819999999996</v>
      </c>
      <c r="BG172" s="94">
        <f t="shared" si="31"/>
        <v>0</v>
      </c>
      <c r="BH172" s="94">
        <f t="shared" si="32"/>
        <v>0</v>
      </c>
      <c r="BI172" s="94">
        <f t="shared" si="33"/>
        <v>0</v>
      </c>
      <c r="BJ172" s="16" t="s">
        <v>84</v>
      </c>
      <c r="BK172" s="149">
        <f t="shared" si="34"/>
        <v>4259.3819999999996</v>
      </c>
      <c r="BL172" s="16" t="s">
        <v>217</v>
      </c>
      <c r="BM172" s="16" t="s">
        <v>292</v>
      </c>
    </row>
    <row r="173" spans="2:65" s="1" customFormat="1" ht="31.5" customHeight="1">
      <c r="B173" s="32"/>
      <c r="C173" s="141" t="s">
        <v>293</v>
      </c>
      <c r="D173" s="141" t="s">
        <v>153</v>
      </c>
      <c r="E173" s="142" t="s">
        <v>294</v>
      </c>
      <c r="F173" s="211" t="s">
        <v>295</v>
      </c>
      <c r="G173" s="211"/>
      <c r="H173" s="211"/>
      <c r="I173" s="211"/>
      <c r="J173" s="143" t="s">
        <v>156</v>
      </c>
      <c r="K173" s="144">
        <v>196.05</v>
      </c>
      <c r="L173" s="212">
        <v>0.7</v>
      </c>
      <c r="M173" s="213"/>
      <c r="N173" s="214">
        <f t="shared" si="25"/>
        <v>137.23500000000001</v>
      </c>
      <c r="O173" s="214"/>
      <c r="P173" s="214"/>
      <c r="Q173" s="214"/>
      <c r="R173" s="33"/>
      <c r="T173" s="146" t="s">
        <v>20</v>
      </c>
      <c r="U173" s="39" t="s">
        <v>45</v>
      </c>
      <c r="W173" s="147">
        <f t="shared" si="26"/>
        <v>0</v>
      </c>
      <c r="X173" s="147">
        <v>0</v>
      </c>
      <c r="Y173" s="147">
        <f t="shared" si="27"/>
        <v>0</v>
      </c>
      <c r="Z173" s="147">
        <v>0</v>
      </c>
      <c r="AA173" s="148">
        <f t="shared" si="28"/>
        <v>0</v>
      </c>
      <c r="AR173" s="16" t="s">
        <v>217</v>
      </c>
      <c r="AT173" s="16" t="s">
        <v>153</v>
      </c>
      <c r="AU173" s="16" t="s">
        <v>84</v>
      </c>
      <c r="AY173" s="16" t="s">
        <v>152</v>
      </c>
      <c r="BE173" s="94">
        <f t="shared" si="29"/>
        <v>0</v>
      </c>
      <c r="BF173" s="94">
        <f t="shared" si="30"/>
        <v>137.23500000000001</v>
      </c>
      <c r="BG173" s="94">
        <f t="shared" si="31"/>
        <v>0</v>
      </c>
      <c r="BH173" s="94">
        <f t="shared" si="32"/>
        <v>0</v>
      </c>
      <c r="BI173" s="94">
        <f t="shared" si="33"/>
        <v>0</v>
      </c>
      <c r="BJ173" s="16" t="s">
        <v>84</v>
      </c>
      <c r="BK173" s="149">
        <f t="shared" si="34"/>
        <v>137.23500000000001</v>
      </c>
      <c r="BL173" s="16" t="s">
        <v>217</v>
      </c>
      <c r="BM173" s="16" t="s">
        <v>296</v>
      </c>
    </row>
    <row r="174" spans="2:65" s="1" customFormat="1" ht="31.5" customHeight="1">
      <c r="B174" s="32"/>
      <c r="C174" s="150" t="s">
        <v>297</v>
      </c>
      <c r="D174" s="150" t="s">
        <v>261</v>
      </c>
      <c r="E174" s="151" t="s">
        <v>298</v>
      </c>
      <c r="F174" s="215" t="s">
        <v>299</v>
      </c>
      <c r="G174" s="215"/>
      <c r="H174" s="215"/>
      <c r="I174" s="215"/>
      <c r="J174" s="152" t="s">
        <v>156</v>
      </c>
      <c r="K174" s="153">
        <v>201.93199999999999</v>
      </c>
      <c r="L174" s="216">
        <v>1.1000000000000001</v>
      </c>
      <c r="M174" s="217"/>
      <c r="N174" s="218">
        <f t="shared" si="25"/>
        <v>222.125</v>
      </c>
      <c r="O174" s="214"/>
      <c r="P174" s="214"/>
      <c r="Q174" s="214"/>
      <c r="R174" s="33"/>
      <c r="T174" s="146" t="s">
        <v>20</v>
      </c>
      <c r="U174" s="39" t="s">
        <v>45</v>
      </c>
      <c r="W174" s="147">
        <f t="shared" si="26"/>
        <v>0</v>
      </c>
      <c r="X174" s="147">
        <v>8.0000000000000007E-5</v>
      </c>
      <c r="Y174" s="147">
        <f t="shared" si="27"/>
        <v>1.6154560000000002E-2</v>
      </c>
      <c r="Z174" s="147">
        <v>0</v>
      </c>
      <c r="AA174" s="148">
        <f t="shared" si="28"/>
        <v>0</v>
      </c>
      <c r="AR174" s="16" t="s">
        <v>264</v>
      </c>
      <c r="AT174" s="16" t="s">
        <v>261</v>
      </c>
      <c r="AU174" s="16" t="s">
        <v>84</v>
      </c>
      <c r="AY174" s="16" t="s">
        <v>152</v>
      </c>
      <c r="BE174" s="94">
        <f t="shared" si="29"/>
        <v>0</v>
      </c>
      <c r="BF174" s="94">
        <f t="shared" si="30"/>
        <v>222.125</v>
      </c>
      <c r="BG174" s="94">
        <f t="shared" si="31"/>
        <v>0</v>
      </c>
      <c r="BH174" s="94">
        <f t="shared" si="32"/>
        <v>0</v>
      </c>
      <c r="BI174" s="94">
        <f t="shared" si="33"/>
        <v>0</v>
      </c>
      <c r="BJ174" s="16" t="s">
        <v>84</v>
      </c>
      <c r="BK174" s="149">
        <f t="shared" si="34"/>
        <v>222.125</v>
      </c>
      <c r="BL174" s="16" t="s">
        <v>217</v>
      </c>
      <c r="BM174" s="16" t="s">
        <v>300</v>
      </c>
    </row>
    <row r="175" spans="2:65" s="1" customFormat="1" ht="31.5" customHeight="1">
      <c r="B175" s="32"/>
      <c r="C175" s="141" t="s">
        <v>301</v>
      </c>
      <c r="D175" s="141" t="s">
        <v>153</v>
      </c>
      <c r="E175" s="142" t="s">
        <v>302</v>
      </c>
      <c r="F175" s="211" t="s">
        <v>303</v>
      </c>
      <c r="G175" s="211"/>
      <c r="H175" s="211"/>
      <c r="I175" s="211"/>
      <c r="J175" s="143" t="s">
        <v>215</v>
      </c>
      <c r="K175" s="144">
        <v>1.56</v>
      </c>
      <c r="L175" s="212">
        <v>34</v>
      </c>
      <c r="M175" s="213"/>
      <c r="N175" s="214">
        <f t="shared" si="25"/>
        <v>53.04</v>
      </c>
      <c r="O175" s="214"/>
      <c r="P175" s="214"/>
      <c r="Q175" s="214"/>
      <c r="R175" s="33"/>
      <c r="T175" s="146" t="s">
        <v>20</v>
      </c>
      <c r="U175" s="39" t="s">
        <v>45</v>
      </c>
      <c r="W175" s="147">
        <f t="shared" si="26"/>
        <v>0</v>
      </c>
      <c r="X175" s="147">
        <v>0</v>
      </c>
      <c r="Y175" s="147">
        <f t="shared" si="27"/>
        <v>0</v>
      </c>
      <c r="Z175" s="147">
        <v>0</v>
      </c>
      <c r="AA175" s="148">
        <f t="shared" si="28"/>
        <v>0</v>
      </c>
      <c r="AR175" s="16" t="s">
        <v>217</v>
      </c>
      <c r="AT175" s="16" t="s">
        <v>153</v>
      </c>
      <c r="AU175" s="16" t="s">
        <v>84</v>
      </c>
      <c r="AY175" s="16" t="s">
        <v>152</v>
      </c>
      <c r="BE175" s="94">
        <f t="shared" si="29"/>
        <v>0</v>
      </c>
      <c r="BF175" s="94">
        <f t="shared" si="30"/>
        <v>53.04</v>
      </c>
      <c r="BG175" s="94">
        <f t="shared" si="31"/>
        <v>0</v>
      </c>
      <c r="BH175" s="94">
        <f t="shared" si="32"/>
        <v>0</v>
      </c>
      <c r="BI175" s="94">
        <f t="shared" si="33"/>
        <v>0</v>
      </c>
      <c r="BJ175" s="16" t="s">
        <v>84</v>
      </c>
      <c r="BK175" s="149">
        <f t="shared" si="34"/>
        <v>53.04</v>
      </c>
      <c r="BL175" s="16" t="s">
        <v>217</v>
      </c>
      <c r="BM175" s="16" t="s">
        <v>304</v>
      </c>
    </row>
    <row r="176" spans="2:65" s="9" customFormat="1" ht="29.85" customHeight="1">
      <c r="B176" s="131"/>
      <c r="D176" s="140" t="s">
        <v>122</v>
      </c>
      <c r="E176" s="140"/>
      <c r="F176" s="140"/>
      <c r="G176" s="140"/>
      <c r="H176" s="140"/>
      <c r="I176" s="140"/>
      <c r="J176" s="140"/>
      <c r="K176" s="140"/>
      <c r="L176" s="140"/>
      <c r="M176" s="140"/>
      <c r="N176" s="209">
        <f>BK176</f>
        <v>216.95000000000002</v>
      </c>
      <c r="O176" s="210"/>
      <c r="P176" s="210"/>
      <c r="Q176" s="210"/>
      <c r="R176" s="133"/>
      <c r="T176" s="134"/>
      <c r="W176" s="135">
        <f>SUM(W177:W179)</f>
        <v>0</v>
      </c>
      <c r="Y176" s="135">
        <f>SUM(Y177:Y179)</f>
        <v>0.21474300000000002</v>
      </c>
      <c r="AA176" s="136">
        <f>SUM(AA177:AA179)</f>
        <v>0</v>
      </c>
      <c r="AR176" s="137" t="s">
        <v>84</v>
      </c>
      <c r="AT176" s="138" t="s">
        <v>77</v>
      </c>
      <c r="AU176" s="138" t="s">
        <v>86</v>
      </c>
      <c r="AY176" s="137" t="s">
        <v>152</v>
      </c>
      <c r="BK176" s="139">
        <f>SUM(BK177:BK179)</f>
        <v>216.95000000000002</v>
      </c>
    </row>
    <row r="177" spans="2:65" s="1" customFormat="1" ht="44.25" customHeight="1">
      <c r="B177" s="32"/>
      <c r="C177" s="141" t="s">
        <v>305</v>
      </c>
      <c r="D177" s="141" t="s">
        <v>153</v>
      </c>
      <c r="E177" s="142" t="s">
        <v>306</v>
      </c>
      <c r="F177" s="211" t="s">
        <v>307</v>
      </c>
      <c r="G177" s="211"/>
      <c r="H177" s="211"/>
      <c r="I177" s="211"/>
      <c r="J177" s="143" t="s">
        <v>156</v>
      </c>
      <c r="K177" s="144">
        <v>4.32</v>
      </c>
      <c r="L177" s="212">
        <v>22.5</v>
      </c>
      <c r="M177" s="213"/>
      <c r="N177" s="214">
        <f>ROUND(L177*K177,3)</f>
        <v>97.2</v>
      </c>
      <c r="O177" s="214"/>
      <c r="P177" s="214"/>
      <c r="Q177" s="214"/>
      <c r="R177" s="33"/>
      <c r="T177" s="146" t="s">
        <v>20</v>
      </c>
      <c r="U177" s="39" t="s">
        <v>45</v>
      </c>
      <c r="W177" s="147">
        <f>V177*K177</f>
        <v>0</v>
      </c>
      <c r="X177" s="147">
        <v>3.9E-2</v>
      </c>
      <c r="Y177" s="147">
        <f>X177*K177</f>
        <v>0.16848000000000002</v>
      </c>
      <c r="Z177" s="147">
        <v>0</v>
      </c>
      <c r="AA177" s="148">
        <f>Z177*K177</f>
        <v>0</v>
      </c>
      <c r="AR177" s="16" t="s">
        <v>217</v>
      </c>
      <c r="AT177" s="16" t="s">
        <v>153</v>
      </c>
      <c r="AU177" s="16" t="s">
        <v>84</v>
      </c>
      <c r="AY177" s="16" t="s">
        <v>152</v>
      </c>
      <c r="BE177" s="94">
        <f>IF(U177="základná",N177,0)</f>
        <v>0</v>
      </c>
      <c r="BF177" s="94">
        <f>IF(U177="znížená",N177,0)</f>
        <v>97.2</v>
      </c>
      <c r="BG177" s="94">
        <f>IF(U177="zákl. prenesená",N177,0)</f>
        <v>0</v>
      </c>
      <c r="BH177" s="94">
        <f>IF(U177="zníž. prenesená",N177,0)</f>
        <v>0</v>
      </c>
      <c r="BI177" s="94">
        <f>IF(U177="nulová",N177,0)</f>
        <v>0</v>
      </c>
      <c r="BJ177" s="16" t="s">
        <v>84</v>
      </c>
      <c r="BK177" s="149">
        <f>ROUND(L177*K177,3)</f>
        <v>97.2</v>
      </c>
      <c r="BL177" s="16" t="s">
        <v>217</v>
      </c>
      <c r="BM177" s="16" t="s">
        <v>308</v>
      </c>
    </row>
    <row r="178" spans="2:65" s="1" customFormat="1" ht="31.5" customHeight="1">
      <c r="B178" s="32"/>
      <c r="C178" s="150" t="s">
        <v>309</v>
      </c>
      <c r="D178" s="150" t="s">
        <v>261</v>
      </c>
      <c r="E178" s="151" t="s">
        <v>310</v>
      </c>
      <c r="F178" s="215" t="s">
        <v>311</v>
      </c>
      <c r="G178" s="215"/>
      <c r="H178" s="215"/>
      <c r="I178" s="215"/>
      <c r="J178" s="152" t="s">
        <v>156</v>
      </c>
      <c r="K178" s="153">
        <v>4.4059999999999997</v>
      </c>
      <c r="L178" s="216">
        <v>25</v>
      </c>
      <c r="M178" s="217"/>
      <c r="N178" s="218">
        <f>ROUND(L178*K178,3)</f>
        <v>110.15</v>
      </c>
      <c r="O178" s="214"/>
      <c r="P178" s="214"/>
      <c r="Q178" s="214"/>
      <c r="R178" s="33"/>
      <c r="T178" s="146" t="s">
        <v>20</v>
      </c>
      <c r="U178" s="39" t="s">
        <v>45</v>
      </c>
      <c r="W178" s="147">
        <f>V178*K178</f>
        <v>0</v>
      </c>
      <c r="X178" s="147">
        <v>1.0500000000000001E-2</v>
      </c>
      <c r="Y178" s="147">
        <f>X178*K178</f>
        <v>4.6262999999999999E-2</v>
      </c>
      <c r="Z178" s="147">
        <v>0</v>
      </c>
      <c r="AA178" s="148">
        <f>Z178*K178</f>
        <v>0</v>
      </c>
      <c r="AR178" s="16" t="s">
        <v>264</v>
      </c>
      <c r="AT178" s="16" t="s">
        <v>261</v>
      </c>
      <c r="AU178" s="16" t="s">
        <v>84</v>
      </c>
      <c r="AY178" s="16" t="s">
        <v>152</v>
      </c>
      <c r="BE178" s="94">
        <f>IF(U178="základná",N178,0)</f>
        <v>0</v>
      </c>
      <c r="BF178" s="94">
        <f>IF(U178="znížená",N178,0)</f>
        <v>110.15</v>
      </c>
      <c r="BG178" s="94">
        <f>IF(U178="zákl. prenesená",N178,0)</f>
        <v>0</v>
      </c>
      <c r="BH178" s="94">
        <f>IF(U178="zníž. prenesená",N178,0)</f>
        <v>0</v>
      </c>
      <c r="BI178" s="94">
        <f>IF(U178="nulová",N178,0)</f>
        <v>0</v>
      </c>
      <c r="BJ178" s="16" t="s">
        <v>84</v>
      </c>
      <c r="BK178" s="149">
        <f>ROUND(L178*K178,3)</f>
        <v>110.15</v>
      </c>
      <c r="BL178" s="16" t="s">
        <v>217</v>
      </c>
      <c r="BM178" s="16" t="s">
        <v>312</v>
      </c>
    </row>
    <row r="179" spans="2:65" s="1" customFormat="1" ht="31.5" customHeight="1">
      <c r="B179" s="32"/>
      <c r="C179" s="141" t="s">
        <v>313</v>
      </c>
      <c r="D179" s="141" t="s">
        <v>153</v>
      </c>
      <c r="E179" s="142" t="s">
        <v>314</v>
      </c>
      <c r="F179" s="211" t="s">
        <v>315</v>
      </c>
      <c r="G179" s="211"/>
      <c r="H179" s="211"/>
      <c r="I179" s="211"/>
      <c r="J179" s="143" t="s">
        <v>215</v>
      </c>
      <c r="K179" s="144">
        <v>0.215</v>
      </c>
      <c r="L179" s="212">
        <v>44.65</v>
      </c>
      <c r="M179" s="213"/>
      <c r="N179" s="214">
        <f>ROUND(L179*K179,3)</f>
        <v>9.6</v>
      </c>
      <c r="O179" s="214"/>
      <c r="P179" s="214"/>
      <c r="Q179" s="214"/>
      <c r="R179" s="33"/>
      <c r="T179" s="146" t="s">
        <v>20</v>
      </c>
      <c r="U179" s="39" t="s">
        <v>45</v>
      </c>
      <c r="W179" s="147">
        <f>V179*K179</f>
        <v>0</v>
      </c>
      <c r="X179" s="147">
        <v>0</v>
      </c>
      <c r="Y179" s="147">
        <f>X179*K179</f>
        <v>0</v>
      </c>
      <c r="Z179" s="147">
        <v>0</v>
      </c>
      <c r="AA179" s="148">
        <f>Z179*K179</f>
        <v>0</v>
      </c>
      <c r="AR179" s="16" t="s">
        <v>217</v>
      </c>
      <c r="AT179" s="16" t="s">
        <v>153</v>
      </c>
      <c r="AU179" s="16" t="s">
        <v>84</v>
      </c>
      <c r="AY179" s="16" t="s">
        <v>152</v>
      </c>
      <c r="BE179" s="94">
        <f>IF(U179="základná",N179,0)</f>
        <v>0</v>
      </c>
      <c r="BF179" s="94">
        <f>IF(U179="znížená",N179,0)</f>
        <v>9.6</v>
      </c>
      <c r="BG179" s="94">
        <f>IF(U179="zákl. prenesená",N179,0)</f>
        <v>0</v>
      </c>
      <c r="BH179" s="94">
        <f>IF(U179="zníž. prenesená",N179,0)</f>
        <v>0</v>
      </c>
      <c r="BI179" s="94">
        <f>IF(U179="nulová",N179,0)</f>
        <v>0</v>
      </c>
      <c r="BJ179" s="16" t="s">
        <v>84</v>
      </c>
      <c r="BK179" s="149">
        <f>ROUND(L179*K179,3)</f>
        <v>9.6</v>
      </c>
      <c r="BL179" s="16" t="s">
        <v>217</v>
      </c>
      <c r="BM179" s="16" t="s">
        <v>316</v>
      </c>
    </row>
    <row r="180" spans="2:65" s="9" customFormat="1" ht="29.85" customHeight="1">
      <c r="B180" s="131"/>
      <c r="D180" s="140" t="s">
        <v>123</v>
      </c>
      <c r="E180" s="140"/>
      <c r="F180" s="140"/>
      <c r="G180" s="140"/>
      <c r="H180" s="140"/>
      <c r="I180" s="140"/>
      <c r="J180" s="140"/>
      <c r="K180" s="140"/>
      <c r="L180" s="140"/>
      <c r="M180" s="140"/>
      <c r="N180" s="209">
        <f>BK180</f>
        <v>396.30500000000001</v>
      </c>
      <c r="O180" s="210"/>
      <c r="P180" s="210"/>
      <c r="Q180" s="210"/>
      <c r="R180" s="133"/>
      <c r="T180" s="134"/>
      <c r="W180" s="135">
        <f>W181</f>
        <v>0</v>
      </c>
      <c r="Y180" s="135">
        <f>Y181</f>
        <v>1.5008000000000001E-2</v>
      </c>
      <c r="AA180" s="136">
        <f>AA181</f>
        <v>0</v>
      </c>
      <c r="AR180" s="137" t="s">
        <v>84</v>
      </c>
      <c r="AT180" s="138" t="s">
        <v>77</v>
      </c>
      <c r="AU180" s="138" t="s">
        <v>86</v>
      </c>
      <c r="AY180" s="137" t="s">
        <v>152</v>
      </c>
      <c r="BK180" s="139">
        <f>BK181</f>
        <v>396.30500000000001</v>
      </c>
    </row>
    <row r="181" spans="2:65" s="1" customFormat="1" ht="44.25" customHeight="1">
      <c r="B181" s="32"/>
      <c r="C181" s="141" t="s">
        <v>317</v>
      </c>
      <c r="D181" s="141" t="s">
        <v>153</v>
      </c>
      <c r="E181" s="142" t="s">
        <v>318</v>
      </c>
      <c r="F181" s="211" t="s">
        <v>319</v>
      </c>
      <c r="G181" s="211"/>
      <c r="H181" s="211"/>
      <c r="I181" s="211"/>
      <c r="J181" s="143" t="s">
        <v>156</v>
      </c>
      <c r="K181" s="144">
        <v>46.9</v>
      </c>
      <c r="L181" s="212">
        <v>8.4499999999999993</v>
      </c>
      <c r="M181" s="213"/>
      <c r="N181" s="214">
        <f>ROUND(L181*K181,3)</f>
        <v>396.30500000000001</v>
      </c>
      <c r="O181" s="214"/>
      <c r="P181" s="214"/>
      <c r="Q181" s="214"/>
      <c r="R181" s="33"/>
      <c r="T181" s="146" t="s">
        <v>20</v>
      </c>
      <c r="U181" s="39" t="s">
        <v>45</v>
      </c>
      <c r="W181" s="147">
        <f>V181*K181</f>
        <v>0</v>
      </c>
      <c r="X181" s="147">
        <v>3.2000000000000003E-4</v>
      </c>
      <c r="Y181" s="147">
        <f>X181*K181</f>
        <v>1.5008000000000001E-2</v>
      </c>
      <c r="Z181" s="147">
        <v>0</v>
      </c>
      <c r="AA181" s="148">
        <f>Z181*K181</f>
        <v>0</v>
      </c>
      <c r="AR181" s="16" t="s">
        <v>217</v>
      </c>
      <c r="AT181" s="16" t="s">
        <v>153</v>
      </c>
      <c r="AU181" s="16" t="s">
        <v>84</v>
      </c>
      <c r="AY181" s="16" t="s">
        <v>152</v>
      </c>
      <c r="BE181" s="94">
        <f>IF(U181="základná",N181,0)</f>
        <v>0</v>
      </c>
      <c r="BF181" s="94">
        <f>IF(U181="znížená",N181,0)</f>
        <v>396.30500000000001</v>
      </c>
      <c r="BG181" s="94">
        <f>IF(U181="zákl. prenesená",N181,0)</f>
        <v>0</v>
      </c>
      <c r="BH181" s="94">
        <f>IF(U181="zníž. prenesená",N181,0)</f>
        <v>0</v>
      </c>
      <c r="BI181" s="94">
        <f>IF(U181="nulová",N181,0)</f>
        <v>0</v>
      </c>
      <c r="BJ181" s="16" t="s">
        <v>84</v>
      </c>
      <c r="BK181" s="149">
        <f>ROUND(L181*K181,3)</f>
        <v>396.30500000000001</v>
      </c>
      <c r="BL181" s="16" t="s">
        <v>217</v>
      </c>
      <c r="BM181" s="16" t="s">
        <v>320</v>
      </c>
    </row>
    <row r="182" spans="2:65" s="9" customFormat="1" ht="29.85" customHeight="1">
      <c r="B182" s="131"/>
      <c r="D182" s="140" t="s">
        <v>124</v>
      </c>
      <c r="E182" s="140"/>
      <c r="F182" s="140"/>
      <c r="G182" s="140"/>
      <c r="H182" s="140"/>
      <c r="I182" s="140"/>
      <c r="J182" s="140"/>
      <c r="K182" s="140"/>
      <c r="L182" s="140"/>
      <c r="M182" s="140"/>
      <c r="N182" s="209">
        <f>BK182</f>
        <v>2187.473</v>
      </c>
      <c r="O182" s="210"/>
      <c r="P182" s="210"/>
      <c r="Q182" s="210"/>
      <c r="R182" s="133"/>
      <c r="T182" s="134"/>
      <c r="W182" s="135">
        <f>SUM(W183:W184)</f>
        <v>0</v>
      </c>
      <c r="Y182" s="135">
        <f>SUM(Y183:Y184)</f>
        <v>0.2980621</v>
      </c>
      <c r="AA182" s="136">
        <f>SUM(AA183:AA184)</f>
        <v>0</v>
      </c>
      <c r="AR182" s="137" t="s">
        <v>84</v>
      </c>
      <c r="AT182" s="138" t="s">
        <v>77</v>
      </c>
      <c r="AU182" s="138" t="s">
        <v>86</v>
      </c>
      <c r="AY182" s="137" t="s">
        <v>152</v>
      </c>
      <c r="BK182" s="139">
        <f>SUM(BK183:BK184)</f>
        <v>2187.473</v>
      </c>
    </row>
    <row r="183" spans="2:65" s="1" customFormat="1" ht="31.5" customHeight="1">
      <c r="B183" s="32"/>
      <c r="C183" s="141" t="s">
        <v>321</v>
      </c>
      <c r="D183" s="141" t="s">
        <v>153</v>
      </c>
      <c r="E183" s="142" t="s">
        <v>322</v>
      </c>
      <c r="F183" s="211" t="s">
        <v>323</v>
      </c>
      <c r="G183" s="211"/>
      <c r="H183" s="211"/>
      <c r="I183" s="211"/>
      <c r="J183" s="143" t="s">
        <v>156</v>
      </c>
      <c r="K183" s="144">
        <v>505.19</v>
      </c>
      <c r="L183" s="212">
        <v>1.98</v>
      </c>
      <c r="M183" s="213"/>
      <c r="N183" s="214">
        <f>ROUND(L183*K183,3)</f>
        <v>1000.276</v>
      </c>
      <c r="O183" s="214"/>
      <c r="P183" s="214"/>
      <c r="Q183" s="214"/>
      <c r="R183" s="33"/>
      <c r="T183" s="146" t="s">
        <v>20</v>
      </c>
      <c r="U183" s="39" t="s">
        <v>45</v>
      </c>
      <c r="W183" s="147">
        <f>V183*K183</f>
        <v>0</v>
      </c>
      <c r="X183" s="147">
        <v>2.7999999999999998E-4</v>
      </c>
      <c r="Y183" s="147">
        <f>X183*K183</f>
        <v>0.14145319999999997</v>
      </c>
      <c r="Z183" s="147">
        <v>0</v>
      </c>
      <c r="AA183" s="148">
        <f>Z183*K183</f>
        <v>0</v>
      </c>
      <c r="AR183" s="16" t="s">
        <v>217</v>
      </c>
      <c r="AT183" s="16" t="s">
        <v>153</v>
      </c>
      <c r="AU183" s="16" t="s">
        <v>84</v>
      </c>
      <c r="AY183" s="16" t="s">
        <v>152</v>
      </c>
      <c r="BE183" s="94">
        <f>IF(U183="základná",N183,0)</f>
        <v>0</v>
      </c>
      <c r="BF183" s="94">
        <f>IF(U183="znížená",N183,0)</f>
        <v>1000.276</v>
      </c>
      <c r="BG183" s="94">
        <f>IF(U183="zákl. prenesená",N183,0)</f>
        <v>0</v>
      </c>
      <c r="BH183" s="94">
        <f>IF(U183="zníž. prenesená",N183,0)</f>
        <v>0</v>
      </c>
      <c r="BI183" s="94">
        <f>IF(U183="nulová",N183,0)</f>
        <v>0</v>
      </c>
      <c r="BJ183" s="16" t="s">
        <v>84</v>
      </c>
      <c r="BK183" s="149">
        <f>ROUND(L183*K183,3)</f>
        <v>1000.276</v>
      </c>
      <c r="BL183" s="16" t="s">
        <v>217</v>
      </c>
      <c r="BM183" s="16" t="s">
        <v>324</v>
      </c>
    </row>
    <row r="184" spans="2:65" s="1" customFormat="1" ht="44.25" customHeight="1">
      <c r="B184" s="32"/>
      <c r="C184" s="141" t="s">
        <v>325</v>
      </c>
      <c r="D184" s="141" t="s">
        <v>153</v>
      </c>
      <c r="E184" s="142" t="s">
        <v>326</v>
      </c>
      <c r="F184" s="211" t="s">
        <v>327</v>
      </c>
      <c r="G184" s="211"/>
      <c r="H184" s="211"/>
      <c r="I184" s="211"/>
      <c r="J184" s="143" t="s">
        <v>156</v>
      </c>
      <c r="K184" s="144">
        <v>505.19</v>
      </c>
      <c r="L184" s="212">
        <v>2.35</v>
      </c>
      <c r="M184" s="213"/>
      <c r="N184" s="214">
        <f>ROUND(L184*K184,3)</f>
        <v>1187.1969999999999</v>
      </c>
      <c r="O184" s="214"/>
      <c r="P184" s="214"/>
      <c r="Q184" s="214"/>
      <c r="R184" s="33"/>
      <c r="T184" s="146" t="s">
        <v>20</v>
      </c>
      <c r="U184" s="39" t="s">
        <v>45</v>
      </c>
      <c r="W184" s="147">
        <f>V184*K184</f>
        <v>0</v>
      </c>
      <c r="X184" s="147">
        <v>3.1E-4</v>
      </c>
      <c r="Y184" s="147">
        <f>X184*K184</f>
        <v>0.1566089</v>
      </c>
      <c r="Z184" s="147">
        <v>0</v>
      </c>
      <c r="AA184" s="148">
        <f>Z184*K184</f>
        <v>0</v>
      </c>
      <c r="AR184" s="16" t="s">
        <v>217</v>
      </c>
      <c r="AT184" s="16" t="s">
        <v>153</v>
      </c>
      <c r="AU184" s="16" t="s">
        <v>84</v>
      </c>
      <c r="AY184" s="16" t="s">
        <v>152</v>
      </c>
      <c r="BE184" s="94">
        <f>IF(U184="základná",N184,0)</f>
        <v>0</v>
      </c>
      <c r="BF184" s="94">
        <f>IF(U184="znížená",N184,0)</f>
        <v>1187.1969999999999</v>
      </c>
      <c r="BG184" s="94">
        <f>IF(U184="zákl. prenesená",N184,0)</f>
        <v>0</v>
      </c>
      <c r="BH184" s="94">
        <f>IF(U184="zníž. prenesená",N184,0)</f>
        <v>0</v>
      </c>
      <c r="BI184" s="94">
        <f>IF(U184="nulová",N184,0)</f>
        <v>0</v>
      </c>
      <c r="BJ184" s="16" t="s">
        <v>84</v>
      </c>
      <c r="BK184" s="149">
        <f>ROUND(L184*K184,3)</f>
        <v>1187.1969999999999</v>
      </c>
      <c r="BL184" s="16" t="s">
        <v>217</v>
      </c>
      <c r="BM184" s="16" t="s">
        <v>328</v>
      </c>
    </row>
    <row r="185" spans="2:65" s="9" customFormat="1" ht="37.35" customHeight="1">
      <c r="B185" s="131"/>
      <c r="D185" s="132" t="s">
        <v>125</v>
      </c>
      <c r="E185" s="132"/>
      <c r="F185" s="132"/>
      <c r="G185" s="132"/>
      <c r="H185" s="132"/>
      <c r="I185" s="132"/>
      <c r="J185" s="132"/>
      <c r="K185" s="132"/>
      <c r="L185" s="132"/>
      <c r="M185" s="132"/>
      <c r="N185" s="200">
        <f>BK185</f>
        <v>6553.0030000000015</v>
      </c>
      <c r="O185" s="201"/>
      <c r="P185" s="201"/>
      <c r="Q185" s="201"/>
      <c r="R185" s="133"/>
      <c r="T185" s="134"/>
      <c r="W185" s="135">
        <f>W186+W224</f>
        <v>0</v>
      </c>
      <c r="Y185" s="135">
        <f>Y186+Y224</f>
        <v>0.56401833000000001</v>
      </c>
      <c r="AA185" s="136">
        <f>AA186+AA224</f>
        <v>0</v>
      </c>
      <c r="AR185" s="137" t="s">
        <v>162</v>
      </c>
      <c r="AT185" s="138" t="s">
        <v>77</v>
      </c>
      <c r="AU185" s="138" t="s">
        <v>78</v>
      </c>
      <c r="AY185" s="137" t="s">
        <v>152</v>
      </c>
      <c r="BK185" s="139">
        <f>BK186+BK224</f>
        <v>6553.0030000000015</v>
      </c>
    </row>
    <row r="186" spans="2:65" s="9" customFormat="1" ht="19.95" customHeight="1">
      <c r="B186" s="131"/>
      <c r="D186" s="140" t="s">
        <v>126</v>
      </c>
      <c r="E186" s="140"/>
      <c r="F186" s="140"/>
      <c r="G186" s="140"/>
      <c r="H186" s="140"/>
      <c r="I186" s="140"/>
      <c r="J186" s="140"/>
      <c r="K186" s="140"/>
      <c r="L186" s="140"/>
      <c r="M186" s="140"/>
      <c r="N186" s="207">
        <f>BK186</f>
        <v>5549.4250000000011</v>
      </c>
      <c r="O186" s="208"/>
      <c r="P186" s="208"/>
      <c r="Q186" s="208"/>
      <c r="R186" s="133"/>
      <c r="T186" s="134"/>
      <c r="W186" s="135">
        <f>SUM(W187:W223)</f>
        <v>0</v>
      </c>
      <c r="Y186" s="135">
        <f>SUM(Y187:Y223)</f>
        <v>0.55153832999999997</v>
      </c>
      <c r="AA186" s="136">
        <f>SUM(AA187:AA223)</f>
        <v>0</v>
      </c>
      <c r="AR186" s="137" t="s">
        <v>162</v>
      </c>
      <c r="AT186" s="138" t="s">
        <v>77</v>
      </c>
      <c r="AU186" s="138" t="s">
        <v>86</v>
      </c>
      <c r="AY186" s="137" t="s">
        <v>152</v>
      </c>
      <c r="BK186" s="139">
        <f>SUM(BK187:BK223)</f>
        <v>5549.4250000000011</v>
      </c>
    </row>
    <row r="187" spans="2:65" s="1" customFormat="1" ht="31.5" customHeight="1">
      <c r="B187" s="32"/>
      <c r="C187" s="141" t="s">
        <v>329</v>
      </c>
      <c r="D187" s="141" t="s">
        <v>153</v>
      </c>
      <c r="E187" s="142" t="s">
        <v>330</v>
      </c>
      <c r="F187" s="211" t="s">
        <v>331</v>
      </c>
      <c r="G187" s="211"/>
      <c r="H187" s="211"/>
      <c r="I187" s="211"/>
      <c r="J187" s="143" t="s">
        <v>168</v>
      </c>
      <c r="K187" s="144">
        <v>100</v>
      </c>
      <c r="L187" s="212">
        <v>1.1499999999999999</v>
      </c>
      <c r="M187" s="213"/>
      <c r="N187" s="214">
        <f t="shared" ref="N187:N223" si="35">ROUND(L187*K187,3)</f>
        <v>115</v>
      </c>
      <c r="O187" s="214"/>
      <c r="P187" s="214"/>
      <c r="Q187" s="214"/>
      <c r="R187" s="33"/>
      <c r="T187" s="146" t="s">
        <v>20</v>
      </c>
      <c r="U187" s="39" t="s">
        <v>45</v>
      </c>
      <c r="W187" s="147">
        <f t="shared" ref="W187:W223" si="36">V187*K187</f>
        <v>0</v>
      </c>
      <c r="X187" s="147">
        <v>0</v>
      </c>
      <c r="Y187" s="147">
        <f t="shared" ref="Y187:Y223" si="37">X187*K187</f>
        <v>0</v>
      </c>
      <c r="Z187" s="147">
        <v>0</v>
      </c>
      <c r="AA187" s="148">
        <f t="shared" ref="AA187:AA223" si="38">Z187*K187</f>
        <v>0</v>
      </c>
      <c r="AR187" s="16" t="s">
        <v>186</v>
      </c>
      <c r="AT187" s="16" t="s">
        <v>153</v>
      </c>
      <c r="AU187" s="16" t="s">
        <v>84</v>
      </c>
      <c r="AY187" s="16" t="s">
        <v>152</v>
      </c>
      <c r="BE187" s="94">
        <f t="shared" ref="BE187:BE223" si="39">IF(U187="základná",N187,0)</f>
        <v>0</v>
      </c>
      <c r="BF187" s="94">
        <f t="shared" ref="BF187:BF223" si="40">IF(U187="znížená",N187,0)</f>
        <v>115</v>
      </c>
      <c r="BG187" s="94">
        <f t="shared" ref="BG187:BG223" si="41">IF(U187="zákl. prenesená",N187,0)</f>
        <v>0</v>
      </c>
      <c r="BH187" s="94">
        <f t="shared" ref="BH187:BH223" si="42">IF(U187="zníž. prenesená",N187,0)</f>
        <v>0</v>
      </c>
      <c r="BI187" s="94">
        <f t="shared" ref="BI187:BI223" si="43">IF(U187="nulová",N187,0)</f>
        <v>0</v>
      </c>
      <c r="BJ187" s="16" t="s">
        <v>84</v>
      </c>
      <c r="BK187" s="149">
        <f t="shared" ref="BK187:BK223" si="44">ROUND(L187*K187,3)</f>
        <v>115</v>
      </c>
      <c r="BL187" s="16" t="s">
        <v>186</v>
      </c>
      <c r="BM187" s="16" t="s">
        <v>332</v>
      </c>
    </row>
    <row r="188" spans="2:65" s="1" customFormat="1" ht="22.5" customHeight="1">
      <c r="B188" s="32"/>
      <c r="C188" s="150" t="s">
        <v>333</v>
      </c>
      <c r="D188" s="150" t="s">
        <v>261</v>
      </c>
      <c r="E188" s="151" t="s">
        <v>334</v>
      </c>
      <c r="F188" s="215" t="s">
        <v>335</v>
      </c>
      <c r="G188" s="215"/>
      <c r="H188" s="215"/>
      <c r="I188" s="215"/>
      <c r="J188" s="152" t="s">
        <v>168</v>
      </c>
      <c r="K188" s="153">
        <v>100</v>
      </c>
      <c r="L188" s="216">
        <v>0.152</v>
      </c>
      <c r="M188" s="217"/>
      <c r="N188" s="218">
        <f t="shared" si="35"/>
        <v>15.2</v>
      </c>
      <c r="O188" s="214"/>
      <c r="P188" s="214"/>
      <c r="Q188" s="214"/>
      <c r="R188" s="33"/>
      <c r="T188" s="146" t="s">
        <v>20</v>
      </c>
      <c r="U188" s="39" t="s">
        <v>45</v>
      </c>
      <c r="W188" s="147">
        <f t="shared" si="36"/>
        <v>0</v>
      </c>
      <c r="X188" s="147">
        <v>7.3999999999999996E-5</v>
      </c>
      <c r="Y188" s="147">
        <f t="shared" si="37"/>
        <v>7.3999999999999995E-3</v>
      </c>
      <c r="Z188" s="147">
        <v>0</v>
      </c>
      <c r="AA188" s="148">
        <f t="shared" si="38"/>
        <v>0</v>
      </c>
      <c r="AR188" s="16" t="s">
        <v>336</v>
      </c>
      <c r="AT188" s="16" t="s">
        <v>261</v>
      </c>
      <c r="AU188" s="16" t="s">
        <v>84</v>
      </c>
      <c r="AY188" s="16" t="s">
        <v>152</v>
      </c>
      <c r="BE188" s="94">
        <f t="shared" si="39"/>
        <v>0</v>
      </c>
      <c r="BF188" s="94">
        <f t="shared" si="40"/>
        <v>15.2</v>
      </c>
      <c r="BG188" s="94">
        <f t="shared" si="41"/>
        <v>0</v>
      </c>
      <c r="BH188" s="94">
        <f t="shared" si="42"/>
        <v>0</v>
      </c>
      <c r="BI188" s="94">
        <f t="shared" si="43"/>
        <v>0</v>
      </c>
      <c r="BJ188" s="16" t="s">
        <v>84</v>
      </c>
      <c r="BK188" s="149">
        <f t="shared" si="44"/>
        <v>15.2</v>
      </c>
      <c r="BL188" s="16" t="s">
        <v>336</v>
      </c>
      <c r="BM188" s="16" t="s">
        <v>337</v>
      </c>
    </row>
    <row r="189" spans="2:65" s="1" customFormat="1" ht="22.5" customHeight="1">
      <c r="B189" s="32"/>
      <c r="C189" s="150" t="s">
        <v>338</v>
      </c>
      <c r="D189" s="150" t="s">
        <v>261</v>
      </c>
      <c r="E189" s="151" t="s">
        <v>339</v>
      </c>
      <c r="F189" s="215" t="s">
        <v>340</v>
      </c>
      <c r="G189" s="215"/>
      <c r="H189" s="215"/>
      <c r="I189" s="215"/>
      <c r="J189" s="152" t="s">
        <v>185</v>
      </c>
      <c r="K189" s="153">
        <v>33.332999999999998</v>
      </c>
      <c r="L189" s="216">
        <v>5.6000000000000001E-2</v>
      </c>
      <c r="M189" s="217"/>
      <c r="N189" s="218">
        <f t="shared" si="35"/>
        <v>1.867</v>
      </c>
      <c r="O189" s="214"/>
      <c r="P189" s="214"/>
      <c r="Q189" s="214"/>
      <c r="R189" s="33"/>
      <c r="T189" s="146" t="s">
        <v>20</v>
      </c>
      <c r="U189" s="39" t="s">
        <v>45</v>
      </c>
      <c r="W189" s="147">
        <f t="shared" si="36"/>
        <v>0</v>
      </c>
      <c r="X189" s="147">
        <v>1.0000000000000001E-5</v>
      </c>
      <c r="Y189" s="147">
        <f t="shared" si="37"/>
        <v>3.3333000000000001E-4</v>
      </c>
      <c r="Z189" s="147">
        <v>0</v>
      </c>
      <c r="AA189" s="148">
        <f t="shared" si="38"/>
        <v>0</v>
      </c>
      <c r="AR189" s="16" t="s">
        <v>336</v>
      </c>
      <c r="AT189" s="16" t="s">
        <v>261</v>
      </c>
      <c r="AU189" s="16" t="s">
        <v>84</v>
      </c>
      <c r="AY189" s="16" t="s">
        <v>152</v>
      </c>
      <c r="BE189" s="94">
        <f t="shared" si="39"/>
        <v>0</v>
      </c>
      <c r="BF189" s="94">
        <f t="shared" si="40"/>
        <v>1.867</v>
      </c>
      <c r="BG189" s="94">
        <f t="shared" si="41"/>
        <v>0</v>
      </c>
      <c r="BH189" s="94">
        <f t="shared" si="42"/>
        <v>0</v>
      </c>
      <c r="BI189" s="94">
        <f t="shared" si="43"/>
        <v>0</v>
      </c>
      <c r="BJ189" s="16" t="s">
        <v>84</v>
      </c>
      <c r="BK189" s="149">
        <f t="shared" si="44"/>
        <v>1.867</v>
      </c>
      <c r="BL189" s="16" t="s">
        <v>336</v>
      </c>
      <c r="BM189" s="16" t="s">
        <v>341</v>
      </c>
    </row>
    <row r="190" spans="2:65" s="1" customFormat="1" ht="31.5" customHeight="1">
      <c r="B190" s="32"/>
      <c r="C190" s="141" t="s">
        <v>342</v>
      </c>
      <c r="D190" s="141" t="s">
        <v>153</v>
      </c>
      <c r="E190" s="142" t="s">
        <v>343</v>
      </c>
      <c r="F190" s="211" t="s">
        <v>344</v>
      </c>
      <c r="G190" s="211"/>
      <c r="H190" s="211"/>
      <c r="I190" s="211"/>
      <c r="J190" s="143" t="s">
        <v>168</v>
      </c>
      <c r="K190" s="144">
        <v>300</v>
      </c>
      <c r="L190" s="212">
        <v>1.2</v>
      </c>
      <c r="M190" s="213"/>
      <c r="N190" s="214">
        <f t="shared" si="35"/>
        <v>360</v>
      </c>
      <c r="O190" s="214"/>
      <c r="P190" s="214"/>
      <c r="Q190" s="214"/>
      <c r="R190" s="33"/>
      <c r="T190" s="146" t="s">
        <v>20</v>
      </c>
      <c r="U190" s="39" t="s">
        <v>45</v>
      </c>
      <c r="W190" s="147">
        <f t="shared" si="36"/>
        <v>0</v>
      </c>
      <c r="X190" s="147">
        <v>0</v>
      </c>
      <c r="Y190" s="147">
        <f t="shared" si="37"/>
        <v>0</v>
      </c>
      <c r="Z190" s="147">
        <v>0</v>
      </c>
      <c r="AA190" s="148">
        <f t="shared" si="38"/>
        <v>0</v>
      </c>
      <c r="AR190" s="16" t="s">
        <v>186</v>
      </c>
      <c r="AT190" s="16" t="s">
        <v>153</v>
      </c>
      <c r="AU190" s="16" t="s">
        <v>84</v>
      </c>
      <c r="AY190" s="16" t="s">
        <v>152</v>
      </c>
      <c r="BE190" s="94">
        <f t="shared" si="39"/>
        <v>0</v>
      </c>
      <c r="BF190" s="94">
        <f t="shared" si="40"/>
        <v>360</v>
      </c>
      <c r="BG190" s="94">
        <f t="shared" si="41"/>
        <v>0</v>
      </c>
      <c r="BH190" s="94">
        <f t="shared" si="42"/>
        <v>0</v>
      </c>
      <c r="BI190" s="94">
        <f t="shared" si="43"/>
        <v>0</v>
      </c>
      <c r="BJ190" s="16" t="s">
        <v>84</v>
      </c>
      <c r="BK190" s="149">
        <f t="shared" si="44"/>
        <v>360</v>
      </c>
      <c r="BL190" s="16" t="s">
        <v>186</v>
      </c>
      <c r="BM190" s="16" t="s">
        <v>345</v>
      </c>
    </row>
    <row r="191" spans="2:65" s="1" customFormat="1" ht="31.5" customHeight="1">
      <c r="B191" s="32"/>
      <c r="C191" s="150" t="s">
        <v>346</v>
      </c>
      <c r="D191" s="150" t="s">
        <v>261</v>
      </c>
      <c r="E191" s="151" t="s">
        <v>347</v>
      </c>
      <c r="F191" s="215" t="s">
        <v>348</v>
      </c>
      <c r="G191" s="215"/>
      <c r="H191" s="215"/>
      <c r="I191" s="215"/>
      <c r="J191" s="152" t="s">
        <v>168</v>
      </c>
      <c r="K191" s="153">
        <v>100</v>
      </c>
      <c r="L191" s="216">
        <v>0.41599999999999998</v>
      </c>
      <c r="M191" s="217"/>
      <c r="N191" s="218">
        <f t="shared" si="35"/>
        <v>41.6</v>
      </c>
      <c r="O191" s="214"/>
      <c r="P191" s="214"/>
      <c r="Q191" s="214"/>
      <c r="R191" s="33"/>
      <c r="T191" s="146" t="s">
        <v>20</v>
      </c>
      <c r="U191" s="39" t="s">
        <v>45</v>
      </c>
      <c r="W191" s="147">
        <f t="shared" si="36"/>
        <v>0</v>
      </c>
      <c r="X191" s="147">
        <v>8.1999999999999998E-4</v>
      </c>
      <c r="Y191" s="147">
        <f t="shared" si="37"/>
        <v>8.2000000000000003E-2</v>
      </c>
      <c r="Z191" s="147">
        <v>0</v>
      </c>
      <c r="AA191" s="148">
        <f t="shared" si="38"/>
        <v>0</v>
      </c>
      <c r="AR191" s="16" t="s">
        <v>336</v>
      </c>
      <c r="AT191" s="16" t="s">
        <v>261</v>
      </c>
      <c r="AU191" s="16" t="s">
        <v>84</v>
      </c>
      <c r="AY191" s="16" t="s">
        <v>152</v>
      </c>
      <c r="BE191" s="94">
        <f t="shared" si="39"/>
        <v>0</v>
      </c>
      <c r="BF191" s="94">
        <f t="shared" si="40"/>
        <v>41.6</v>
      </c>
      <c r="BG191" s="94">
        <f t="shared" si="41"/>
        <v>0</v>
      </c>
      <c r="BH191" s="94">
        <f t="shared" si="42"/>
        <v>0</v>
      </c>
      <c r="BI191" s="94">
        <f t="shared" si="43"/>
        <v>0</v>
      </c>
      <c r="BJ191" s="16" t="s">
        <v>84</v>
      </c>
      <c r="BK191" s="149">
        <f t="shared" si="44"/>
        <v>41.6</v>
      </c>
      <c r="BL191" s="16" t="s">
        <v>336</v>
      </c>
      <c r="BM191" s="16" t="s">
        <v>349</v>
      </c>
    </row>
    <row r="192" spans="2:65" s="1" customFormat="1" ht="31.5" customHeight="1">
      <c r="B192" s="32"/>
      <c r="C192" s="150" t="s">
        <v>350</v>
      </c>
      <c r="D192" s="150" t="s">
        <v>261</v>
      </c>
      <c r="E192" s="151" t="s">
        <v>351</v>
      </c>
      <c r="F192" s="215" t="s">
        <v>352</v>
      </c>
      <c r="G192" s="215"/>
      <c r="H192" s="215"/>
      <c r="I192" s="215"/>
      <c r="J192" s="152" t="s">
        <v>168</v>
      </c>
      <c r="K192" s="153">
        <v>200</v>
      </c>
      <c r="L192" s="216">
        <v>0.82699999999999996</v>
      </c>
      <c r="M192" s="217"/>
      <c r="N192" s="218">
        <f t="shared" si="35"/>
        <v>165.4</v>
      </c>
      <c r="O192" s="214"/>
      <c r="P192" s="214"/>
      <c r="Q192" s="214"/>
      <c r="R192" s="33"/>
      <c r="T192" s="146" t="s">
        <v>20</v>
      </c>
      <c r="U192" s="39" t="s">
        <v>45</v>
      </c>
      <c r="W192" s="147">
        <f t="shared" si="36"/>
        <v>0</v>
      </c>
      <c r="X192" s="147">
        <v>1.0200000000000001E-3</v>
      </c>
      <c r="Y192" s="147">
        <f t="shared" si="37"/>
        <v>0.20400000000000001</v>
      </c>
      <c r="Z192" s="147">
        <v>0</v>
      </c>
      <c r="AA192" s="148">
        <f t="shared" si="38"/>
        <v>0</v>
      </c>
      <c r="AR192" s="16" t="s">
        <v>336</v>
      </c>
      <c r="AT192" s="16" t="s">
        <v>261</v>
      </c>
      <c r="AU192" s="16" t="s">
        <v>84</v>
      </c>
      <c r="AY192" s="16" t="s">
        <v>152</v>
      </c>
      <c r="BE192" s="94">
        <f t="shared" si="39"/>
        <v>0</v>
      </c>
      <c r="BF192" s="94">
        <f t="shared" si="40"/>
        <v>165.4</v>
      </c>
      <c r="BG192" s="94">
        <f t="shared" si="41"/>
        <v>0</v>
      </c>
      <c r="BH192" s="94">
        <f t="shared" si="42"/>
        <v>0</v>
      </c>
      <c r="BI192" s="94">
        <f t="shared" si="43"/>
        <v>0</v>
      </c>
      <c r="BJ192" s="16" t="s">
        <v>84</v>
      </c>
      <c r="BK192" s="149">
        <f t="shared" si="44"/>
        <v>165.4</v>
      </c>
      <c r="BL192" s="16" t="s">
        <v>336</v>
      </c>
      <c r="BM192" s="16" t="s">
        <v>353</v>
      </c>
    </row>
    <row r="193" spans="2:65" s="1" customFormat="1" ht="31.5" customHeight="1">
      <c r="B193" s="32"/>
      <c r="C193" s="141" t="s">
        <v>354</v>
      </c>
      <c r="D193" s="141" t="s">
        <v>153</v>
      </c>
      <c r="E193" s="142" t="s">
        <v>355</v>
      </c>
      <c r="F193" s="211" t="s">
        <v>356</v>
      </c>
      <c r="G193" s="211"/>
      <c r="H193" s="211"/>
      <c r="I193" s="211"/>
      <c r="J193" s="143" t="s">
        <v>185</v>
      </c>
      <c r="K193" s="144">
        <v>30</v>
      </c>
      <c r="L193" s="212">
        <v>1.34</v>
      </c>
      <c r="M193" s="213"/>
      <c r="N193" s="214">
        <f t="shared" si="35"/>
        <v>40.200000000000003</v>
      </c>
      <c r="O193" s="214"/>
      <c r="P193" s="214"/>
      <c r="Q193" s="214"/>
      <c r="R193" s="33"/>
      <c r="T193" s="146" t="s">
        <v>20</v>
      </c>
      <c r="U193" s="39" t="s">
        <v>45</v>
      </c>
      <c r="W193" s="147">
        <f t="shared" si="36"/>
        <v>0</v>
      </c>
      <c r="X193" s="147">
        <v>0</v>
      </c>
      <c r="Y193" s="147">
        <f t="shared" si="37"/>
        <v>0</v>
      </c>
      <c r="Z193" s="147">
        <v>0</v>
      </c>
      <c r="AA193" s="148">
        <f t="shared" si="38"/>
        <v>0</v>
      </c>
      <c r="AR193" s="16" t="s">
        <v>186</v>
      </c>
      <c r="AT193" s="16" t="s">
        <v>153</v>
      </c>
      <c r="AU193" s="16" t="s">
        <v>84</v>
      </c>
      <c r="AY193" s="16" t="s">
        <v>152</v>
      </c>
      <c r="BE193" s="94">
        <f t="shared" si="39"/>
        <v>0</v>
      </c>
      <c r="BF193" s="94">
        <f t="shared" si="40"/>
        <v>40.200000000000003</v>
      </c>
      <c r="BG193" s="94">
        <f t="shared" si="41"/>
        <v>0</v>
      </c>
      <c r="BH193" s="94">
        <f t="shared" si="42"/>
        <v>0</v>
      </c>
      <c r="BI193" s="94">
        <f t="shared" si="43"/>
        <v>0</v>
      </c>
      <c r="BJ193" s="16" t="s">
        <v>84</v>
      </c>
      <c r="BK193" s="149">
        <f t="shared" si="44"/>
        <v>40.200000000000003</v>
      </c>
      <c r="BL193" s="16" t="s">
        <v>186</v>
      </c>
      <c r="BM193" s="16" t="s">
        <v>357</v>
      </c>
    </row>
    <row r="194" spans="2:65" s="1" customFormat="1" ht="22.5" customHeight="1">
      <c r="B194" s="32"/>
      <c r="C194" s="150" t="s">
        <v>358</v>
      </c>
      <c r="D194" s="150" t="s">
        <v>261</v>
      </c>
      <c r="E194" s="151" t="s">
        <v>359</v>
      </c>
      <c r="F194" s="215" t="s">
        <v>360</v>
      </c>
      <c r="G194" s="215"/>
      <c r="H194" s="215"/>
      <c r="I194" s="215"/>
      <c r="J194" s="152" t="s">
        <v>185</v>
      </c>
      <c r="K194" s="153">
        <v>30</v>
      </c>
      <c r="L194" s="216">
        <v>0.88800000000000001</v>
      </c>
      <c r="M194" s="217"/>
      <c r="N194" s="218">
        <f t="shared" si="35"/>
        <v>26.64</v>
      </c>
      <c r="O194" s="214"/>
      <c r="P194" s="214"/>
      <c r="Q194" s="214"/>
      <c r="R194" s="33"/>
      <c r="T194" s="146" t="s">
        <v>20</v>
      </c>
      <c r="U194" s="39" t="s">
        <v>45</v>
      </c>
      <c r="W194" s="147">
        <f t="shared" si="36"/>
        <v>0</v>
      </c>
      <c r="X194" s="147">
        <v>5.0000000000000002E-5</v>
      </c>
      <c r="Y194" s="147">
        <f t="shared" si="37"/>
        <v>1.5E-3</v>
      </c>
      <c r="Z194" s="147">
        <v>0</v>
      </c>
      <c r="AA194" s="148">
        <f t="shared" si="38"/>
        <v>0</v>
      </c>
      <c r="AR194" s="16" t="s">
        <v>336</v>
      </c>
      <c r="AT194" s="16" t="s">
        <v>261</v>
      </c>
      <c r="AU194" s="16" t="s">
        <v>84</v>
      </c>
      <c r="AY194" s="16" t="s">
        <v>152</v>
      </c>
      <c r="BE194" s="94">
        <f t="shared" si="39"/>
        <v>0</v>
      </c>
      <c r="BF194" s="94">
        <f t="shared" si="40"/>
        <v>26.64</v>
      </c>
      <c r="BG194" s="94">
        <f t="shared" si="41"/>
        <v>0</v>
      </c>
      <c r="BH194" s="94">
        <f t="shared" si="42"/>
        <v>0</v>
      </c>
      <c r="BI194" s="94">
        <f t="shared" si="43"/>
        <v>0</v>
      </c>
      <c r="BJ194" s="16" t="s">
        <v>84</v>
      </c>
      <c r="BK194" s="149">
        <f t="shared" si="44"/>
        <v>26.64</v>
      </c>
      <c r="BL194" s="16" t="s">
        <v>336</v>
      </c>
      <c r="BM194" s="16" t="s">
        <v>361</v>
      </c>
    </row>
    <row r="195" spans="2:65" s="1" customFormat="1" ht="31.5" customHeight="1">
      <c r="B195" s="32"/>
      <c r="C195" s="141" t="s">
        <v>362</v>
      </c>
      <c r="D195" s="141" t="s">
        <v>153</v>
      </c>
      <c r="E195" s="142" t="s">
        <v>363</v>
      </c>
      <c r="F195" s="211" t="s">
        <v>364</v>
      </c>
      <c r="G195" s="211"/>
      <c r="H195" s="211"/>
      <c r="I195" s="211"/>
      <c r="J195" s="143" t="s">
        <v>185</v>
      </c>
      <c r="K195" s="144">
        <v>25</v>
      </c>
      <c r="L195" s="212">
        <v>5.6</v>
      </c>
      <c r="M195" s="213"/>
      <c r="N195" s="214">
        <f t="shared" si="35"/>
        <v>140</v>
      </c>
      <c r="O195" s="214"/>
      <c r="P195" s="214"/>
      <c r="Q195" s="214"/>
      <c r="R195" s="33"/>
      <c r="T195" s="146" t="s">
        <v>20</v>
      </c>
      <c r="U195" s="39" t="s">
        <v>45</v>
      </c>
      <c r="W195" s="147">
        <f t="shared" si="36"/>
        <v>0</v>
      </c>
      <c r="X195" s="147">
        <v>0</v>
      </c>
      <c r="Y195" s="147">
        <f t="shared" si="37"/>
        <v>0</v>
      </c>
      <c r="Z195" s="147">
        <v>0</v>
      </c>
      <c r="AA195" s="148">
        <f t="shared" si="38"/>
        <v>0</v>
      </c>
      <c r="AR195" s="16" t="s">
        <v>186</v>
      </c>
      <c r="AT195" s="16" t="s">
        <v>153</v>
      </c>
      <c r="AU195" s="16" t="s">
        <v>84</v>
      </c>
      <c r="AY195" s="16" t="s">
        <v>152</v>
      </c>
      <c r="BE195" s="94">
        <f t="shared" si="39"/>
        <v>0</v>
      </c>
      <c r="BF195" s="94">
        <f t="shared" si="40"/>
        <v>140</v>
      </c>
      <c r="BG195" s="94">
        <f t="shared" si="41"/>
        <v>0</v>
      </c>
      <c r="BH195" s="94">
        <f t="shared" si="42"/>
        <v>0</v>
      </c>
      <c r="BI195" s="94">
        <f t="shared" si="43"/>
        <v>0</v>
      </c>
      <c r="BJ195" s="16" t="s">
        <v>84</v>
      </c>
      <c r="BK195" s="149">
        <f t="shared" si="44"/>
        <v>140</v>
      </c>
      <c r="BL195" s="16" t="s">
        <v>186</v>
      </c>
      <c r="BM195" s="16" t="s">
        <v>365</v>
      </c>
    </row>
    <row r="196" spans="2:65" s="1" customFormat="1" ht="22.5" customHeight="1">
      <c r="B196" s="32"/>
      <c r="C196" s="150" t="s">
        <v>366</v>
      </c>
      <c r="D196" s="150" t="s">
        <v>261</v>
      </c>
      <c r="E196" s="151" t="s">
        <v>367</v>
      </c>
      <c r="F196" s="215" t="s">
        <v>368</v>
      </c>
      <c r="G196" s="215"/>
      <c r="H196" s="215"/>
      <c r="I196" s="215"/>
      <c r="J196" s="152" t="s">
        <v>185</v>
      </c>
      <c r="K196" s="153">
        <v>25</v>
      </c>
      <c r="L196" s="216">
        <v>1.39</v>
      </c>
      <c r="M196" s="217"/>
      <c r="N196" s="218">
        <f t="shared" si="35"/>
        <v>34.75</v>
      </c>
      <c r="O196" s="214"/>
      <c r="P196" s="214"/>
      <c r="Q196" s="214"/>
      <c r="R196" s="33"/>
      <c r="T196" s="146" t="s">
        <v>20</v>
      </c>
      <c r="U196" s="39" t="s">
        <v>45</v>
      </c>
      <c r="W196" s="147">
        <f t="shared" si="36"/>
        <v>0</v>
      </c>
      <c r="X196" s="147">
        <v>9.7E-5</v>
      </c>
      <c r="Y196" s="147">
        <f t="shared" si="37"/>
        <v>2.4250000000000001E-3</v>
      </c>
      <c r="Z196" s="147">
        <v>0</v>
      </c>
      <c r="AA196" s="148">
        <f t="shared" si="38"/>
        <v>0</v>
      </c>
      <c r="AR196" s="16" t="s">
        <v>336</v>
      </c>
      <c r="AT196" s="16" t="s">
        <v>261</v>
      </c>
      <c r="AU196" s="16" t="s">
        <v>84</v>
      </c>
      <c r="AY196" s="16" t="s">
        <v>152</v>
      </c>
      <c r="BE196" s="94">
        <f t="shared" si="39"/>
        <v>0</v>
      </c>
      <c r="BF196" s="94">
        <f t="shared" si="40"/>
        <v>34.75</v>
      </c>
      <c r="BG196" s="94">
        <f t="shared" si="41"/>
        <v>0</v>
      </c>
      <c r="BH196" s="94">
        <f t="shared" si="42"/>
        <v>0</v>
      </c>
      <c r="BI196" s="94">
        <f t="shared" si="43"/>
        <v>0</v>
      </c>
      <c r="BJ196" s="16" t="s">
        <v>84</v>
      </c>
      <c r="BK196" s="149">
        <f t="shared" si="44"/>
        <v>34.75</v>
      </c>
      <c r="BL196" s="16" t="s">
        <v>336</v>
      </c>
      <c r="BM196" s="16" t="s">
        <v>369</v>
      </c>
    </row>
    <row r="197" spans="2:65" s="1" customFormat="1" ht="22.5" customHeight="1">
      <c r="B197" s="32"/>
      <c r="C197" s="141" t="s">
        <v>370</v>
      </c>
      <c r="D197" s="141" t="s">
        <v>153</v>
      </c>
      <c r="E197" s="142" t="s">
        <v>371</v>
      </c>
      <c r="F197" s="211" t="s">
        <v>372</v>
      </c>
      <c r="G197" s="211"/>
      <c r="H197" s="211"/>
      <c r="I197" s="211"/>
      <c r="J197" s="143" t="s">
        <v>185</v>
      </c>
      <c r="K197" s="144">
        <v>40</v>
      </c>
      <c r="L197" s="212">
        <v>8.56</v>
      </c>
      <c r="M197" s="213"/>
      <c r="N197" s="214">
        <f t="shared" si="35"/>
        <v>342.4</v>
      </c>
      <c r="O197" s="214"/>
      <c r="P197" s="214"/>
      <c r="Q197" s="214"/>
      <c r="R197" s="33"/>
      <c r="T197" s="146" t="s">
        <v>20</v>
      </c>
      <c r="U197" s="39" t="s">
        <v>45</v>
      </c>
      <c r="W197" s="147">
        <f t="shared" si="36"/>
        <v>0</v>
      </c>
      <c r="X197" s="147">
        <v>0</v>
      </c>
      <c r="Y197" s="147">
        <f t="shared" si="37"/>
        <v>0</v>
      </c>
      <c r="Z197" s="147">
        <v>0</v>
      </c>
      <c r="AA197" s="148">
        <f t="shared" si="38"/>
        <v>0</v>
      </c>
      <c r="AR197" s="16" t="s">
        <v>186</v>
      </c>
      <c r="AT197" s="16" t="s">
        <v>153</v>
      </c>
      <c r="AU197" s="16" t="s">
        <v>84</v>
      </c>
      <c r="AY197" s="16" t="s">
        <v>152</v>
      </c>
      <c r="BE197" s="94">
        <f t="shared" si="39"/>
        <v>0</v>
      </c>
      <c r="BF197" s="94">
        <f t="shared" si="40"/>
        <v>342.4</v>
      </c>
      <c r="BG197" s="94">
        <f t="shared" si="41"/>
        <v>0</v>
      </c>
      <c r="BH197" s="94">
        <f t="shared" si="42"/>
        <v>0</v>
      </c>
      <c r="BI197" s="94">
        <f t="shared" si="43"/>
        <v>0</v>
      </c>
      <c r="BJ197" s="16" t="s">
        <v>84</v>
      </c>
      <c r="BK197" s="149">
        <f t="shared" si="44"/>
        <v>342.4</v>
      </c>
      <c r="BL197" s="16" t="s">
        <v>186</v>
      </c>
      <c r="BM197" s="16" t="s">
        <v>373</v>
      </c>
    </row>
    <row r="198" spans="2:65" s="1" customFormat="1" ht="22.5" customHeight="1">
      <c r="B198" s="32"/>
      <c r="C198" s="150" t="s">
        <v>374</v>
      </c>
      <c r="D198" s="150" t="s">
        <v>261</v>
      </c>
      <c r="E198" s="151" t="s">
        <v>375</v>
      </c>
      <c r="F198" s="215" t="s">
        <v>376</v>
      </c>
      <c r="G198" s="215"/>
      <c r="H198" s="215"/>
      <c r="I198" s="215"/>
      <c r="J198" s="152" t="s">
        <v>185</v>
      </c>
      <c r="K198" s="153">
        <v>40</v>
      </c>
      <c r="L198" s="216">
        <v>1.373</v>
      </c>
      <c r="M198" s="217"/>
      <c r="N198" s="218">
        <f t="shared" si="35"/>
        <v>54.92</v>
      </c>
      <c r="O198" s="214"/>
      <c r="P198" s="214"/>
      <c r="Q198" s="214"/>
      <c r="R198" s="33"/>
      <c r="T198" s="146" t="s">
        <v>20</v>
      </c>
      <c r="U198" s="39" t="s">
        <v>45</v>
      </c>
      <c r="W198" s="147">
        <f t="shared" si="36"/>
        <v>0</v>
      </c>
      <c r="X198" s="147">
        <v>9.7E-5</v>
      </c>
      <c r="Y198" s="147">
        <f t="shared" si="37"/>
        <v>3.8799999999999998E-3</v>
      </c>
      <c r="Z198" s="147">
        <v>0</v>
      </c>
      <c r="AA198" s="148">
        <f t="shared" si="38"/>
        <v>0</v>
      </c>
      <c r="AR198" s="16" t="s">
        <v>336</v>
      </c>
      <c r="AT198" s="16" t="s">
        <v>261</v>
      </c>
      <c r="AU198" s="16" t="s">
        <v>84</v>
      </c>
      <c r="AY198" s="16" t="s">
        <v>152</v>
      </c>
      <c r="BE198" s="94">
        <f t="shared" si="39"/>
        <v>0</v>
      </c>
      <c r="BF198" s="94">
        <f t="shared" si="40"/>
        <v>54.92</v>
      </c>
      <c r="BG198" s="94">
        <f t="shared" si="41"/>
        <v>0</v>
      </c>
      <c r="BH198" s="94">
        <f t="shared" si="42"/>
        <v>0</v>
      </c>
      <c r="BI198" s="94">
        <f t="shared" si="43"/>
        <v>0</v>
      </c>
      <c r="BJ198" s="16" t="s">
        <v>84</v>
      </c>
      <c r="BK198" s="149">
        <f t="shared" si="44"/>
        <v>54.92</v>
      </c>
      <c r="BL198" s="16" t="s">
        <v>336</v>
      </c>
      <c r="BM198" s="16" t="s">
        <v>377</v>
      </c>
    </row>
    <row r="199" spans="2:65" s="1" customFormat="1" ht="31.5" customHeight="1">
      <c r="B199" s="32"/>
      <c r="C199" s="141" t="s">
        <v>378</v>
      </c>
      <c r="D199" s="141" t="s">
        <v>153</v>
      </c>
      <c r="E199" s="142" t="s">
        <v>379</v>
      </c>
      <c r="F199" s="211" t="s">
        <v>380</v>
      </c>
      <c r="G199" s="211"/>
      <c r="H199" s="211"/>
      <c r="I199" s="211"/>
      <c r="J199" s="143" t="s">
        <v>185</v>
      </c>
      <c r="K199" s="144">
        <v>40</v>
      </c>
      <c r="L199" s="212">
        <v>1.18</v>
      </c>
      <c r="M199" s="213"/>
      <c r="N199" s="214">
        <f t="shared" si="35"/>
        <v>47.2</v>
      </c>
      <c r="O199" s="214"/>
      <c r="P199" s="214"/>
      <c r="Q199" s="214"/>
      <c r="R199" s="33"/>
      <c r="T199" s="146" t="s">
        <v>20</v>
      </c>
      <c r="U199" s="39" t="s">
        <v>45</v>
      </c>
      <c r="W199" s="147">
        <f t="shared" si="36"/>
        <v>0</v>
      </c>
      <c r="X199" s="147">
        <v>0</v>
      </c>
      <c r="Y199" s="147">
        <f t="shared" si="37"/>
        <v>0</v>
      </c>
      <c r="Z199" s="147">
        <v>0</v>
      </c>
      <c r="AA199" s="148">
        <f t="shared" si="38"/>
        <v>0</v>
      </c>
      <c r="AR199" s="16" t="s">
        <v>186</v>
      </c>
      <c r="AT199" s="16" t="s">
        <v>153</v>
      </c>
      <c r="AU199" s="16" t="s">
        <v>84</v>
      </c>
      <c r="AY199" s="16" t="s">
        <v>152</v>
      </c>
      <c r="BE199" s="94">
        <f t="shared" si="39"/>
        <v>0</v>
      </c>
      <c r="BF199" s="94">
        <f t="shared" si="40"/>
        <v>47.2</v>
      </c>
      <c r="BG199" s="94">
        <f t="shared" si="41"/>
        <v>0</v>
      </c>
      <c r="BH199" s="94">
        <f t="shared" si="42"/>
        <v>0</v>
      </c>
      <c r="BI199" s="94">
        <f t="shared" si="43"/>
        <v>0</v>
      </c>
      <c r="BJ199" s="16" t="s">
        <v>84</v>
      </c>
      <c r="BK199" s="149">
        <f t="shared" si="44"/>
        <v>47.2</v>
      </c>
      <c r="BL199" s="16" t="s">
        <v>186</v>
      </c>
      <c r="BM199" s="16" t="s">
        <v>381</v>
      </c>
    </row>
    <row r="200" spans="2:65" s="1" customFormat="1" ht="22.5" customHeight="1">
      <c r="B200" s="32"/>
      <c r="C200" s="150" t="s">
        <v>382</v>
      </c>
      <c r="D200" s="150" t="s">
        <v>261</v>
      </c>
      <c r="E200" s="151" t="s">
        <v>383</v>
      </c>
      <c r="F200" s="215" t="s">
        <v>384</v>
      </c>
      <c r="G200" s="215"/>
      <c r="H200" s="215"/>
      <c r="I200" s="215"/>
      <c r="J200" s="152" t="s">
        <v>185</v>
      </c>
      <c r="K200" s="153">
        <v>40</v>
      </c>
      <c r="L200" s="216">
        <v>0.219</v>
      </c>
      <c r="M200" s="217"/>
      <c r="N200" s="218">
        <f t="shared" si="35"/>
        <v>8.76</v>
      </c>
      <c r="O200" s="214"/>
      <c r="P200" s="214"/>
      <c r="Q200" s="214"/>
      <c r="R200" s="33"/>
      <c r="T200" s="146" t="s">
        <v>20</v>
      </c>
      <c r="U200" s="39" t="s">
        <v>45</v>
      </c>
      <c r="W200" s="147">
        <f t="shared" si="36"/>
        <v>0</v>
      </c>
      <c r="X200" s="147">
        <v>3.0000000000000001E-5</v>
      </c>
      <c r="Y200" s="147">
        <f t="shared" si="37"/>
        <v>1.2000000000000001E-3</v>
      </c>
      <c r="Z200" s="147">
        <v>0</v>
      </c>
      <c r="AA200" s="148">
        <f t="shared" si="38"/>
        <v>0</v>
      </c>
      <c r="AR200" s="16" t="s">
        <v>336</v>
      </c>
      <c r="AT200" s="16" t="s">
        <v>261</v>
      </c>
      <c r="AU200" s="16" t="s">
        <v>84</v>
      </c>
      <c r="AY200" s="16" t="s">
        <v>152</v>
      </c>
      <c r="BE200" s="94">
        <f t="shared" si="39"/>
        <v>0</v>
      </c>
      <c r="BF200" s="94">
        <f t="shared" si="40"/>
        <v>8.76</v>
      </c>
      <c r="BG200" s="94">
        <f t="shared" si="41"/>
        <v>0</v>
      </c>
      <c r="BH200" s="94">
        <f t="shared" si="42"/>
        <v>0</v>
      </c>
      <c r="BI200" s="94">
        <f t="shared" si="43"/>
        <v>0</v>
      </c>
      <c r="BJ200" s="16" t="s">
        <v>84</v>
      </c>
      <c r="BK200" s="149">
        <f t="shared" si="44"/>
        <v>8.76</v>
      </c>
      <c r="BL200" s="16" t="s">
        <v>336</v>
      </c>
      <c r="BM200" s="16" t="s">
        <v>385</v>
      </c>
    </row>
    <row r="201" spans="2:65" s="1" customFormat="1" ht="31.5" customHeight="1">
      <c r="B201" s="32"/>
      <c r="C201" s="141" t="s">
        <v>386</v>
      </c>
      <c r="D201" s="141" t="s">
        <v>153</v>
      </c>
      <c r="E201" s="142" t="s">
        <v>387</v>
      </c>
      <c r="F201" s="211" t="s">
        <v>388</v>
      </c>
      <c r="G201" s="211"/>
      <c r="H201" s="211"/>
      <c r="I201" s="211"/>
      <c r="J201" s="143" t="s">
        <v>185</v>
      </c>
      <c r="K201" s="144">
        <v>50</v>
      </c>
      <c r="L201" s="212">
        <v>1.119</v>
      </c>
      <c r="M201" s="213"/>
      <c r="N201" s="214">
        <f t="shared" si="35"/>
        <v>55.95</v>
      </c>
      <c r="O201" s="214"/>
      <c r="P201" s="214"/>
      <c r="Q201" s="214"/>
      <c r="R201" s="33"/>
      <c r="T201" s="146" t="s">
        <v>20</v>
      </c>
      <c r="U201" s="39" t="s">
        <v>45</v>
      </c>
      <c r="W201" s="147">
        <f t="shared" si="36"/>
        <v>0</v>
      </c>
      <c r="X201" s="147">
        <v>0</v>
      </c>
      <c r="Y201" s="147">
        <f t="shared" si="37"/>
        <v>0</v>
      </c>
      <c r="Z201" s="147">
        <v>0</v>
      </c>
      <c r="AA201" s="148">
        <f t="shared" si="38"/>
        <v>0</v>
      </c>
      <c r="AR201" s="16" t="s">
        <v>186</v>
      </c>
      <c r="AT201" s="16" t="s">
        <v>153</v>
      </c>
      <c r="AU201" s="16" t="s">
        <v>84</v>
      </c>
      <c r="AY201" s="16" t="s">
        <v>152</v>
      </c>
      <c r="BE201" s="94">
        <f t="shared" si="39"/>
        <v>0</v>
      </c>
      <c r="BF201" s="94">
        <f t="shared" si="40"/>
        <v>55.95</v>
      </c>
      <c r="BG201" s="94">
        <f t="shared" si="41"/>
        <v>0</v>
      </c>
      <c r="BH201" s="94">
        <f t="shared" si="42"/>
        <v>0</v>
      </c>
      <c r="BI201" s="94">
        <f t="shared" si="43"/>
        <v>0</v>
      </c>
      <c r="BJ201" s="16" t="s">
        <v>84</v>
      </c>
      <c r="BK201" s="149">
        <f t="shared" si="44"/>
        <v>55.95</v>
      </c>
      <c r="BL201" s="16" t="s">
        <v>186</v>
      </c>
      <c r="BM201" s="16" t="s">
        <v>389</v>
      </c>
    </row>
    <row r="202" spans="2:65" s="1" customFormat="1" ht="22.5" customHeight="1">
      <c r="B202" s="32"/>
      <c r="C202" s="150" t="s">
        <v>390</v>
      </c>
      <c r="D202" s="150" t="s">
        <v>261</v>
      </c>
      <c r="E202" s="151" t="s">
        <v>391</v>
      </c>
      <c r="F202" s="215" t="s">
        <v>392</v>
      </c>
      <c r="G202" s="215"/>
      <c r="H202" s="215"/>
      <c r="I202" s="215"/>
      <c r="J202" s="152" t="s">
        <v>185</v>
      </c>
      <c r="K202" s="153">
        <v>50</v>
      </c>
      <c r="L202" s="216">
        <v>0.46600000000000003</v>
      </c>
      <c r="M202" s="217"/>
      <c r="N202" s="218">
        <f t="shared" si="35"/>
        <v>23.3</v>
      </c>
      <c r="O202" s="214"/>
      <c r="P202" s="214"/>
      <c r="Q202" s="214"/>
      <c r="R202" s="33"/>
      <c r="T202" s="146" t="s">
        <v>20</v>
      </c>
      <c r="U202" s="39" t="s">
        <v>45</v>
      </c>
      <c r="W202" s="147">
        <f t="shared" si="36"/>
        <v>0</v>
      </c>
      <c r="X202" s="147">
        <v>3.0000000000000001E-5</v>
      </c>
      <c r="Y202" s="147">
        <f t="shared" si="37"/>
        <v>1.5E-3</v>
      </c>
      <c r="Z202" s="147">
        <v>0</v>
      </c>
      <c r="AA202" s="148">
        <f t="shared" si="38"/>
        <v>0</v>
      </c>
      <c r="AR202" s="16" t="s">
        <v>336</v>
      </c>
      <c r="AT202" s="16" t="s">
        <v>261</v>
      </c>
      <c r="AU202" s="16" t="s">
        <v>84</v>
      </c>
      <c r="AY202" s="16" t="s">
        <v>152</v>
      </c>
      <c r="BE202" s="94">
        <f t="shared" si="39"/>
        <v>0</v>
      </c>
      <c r="BF202" s="94">
        <f t="shared" si="40"/>
        <v>23.3</v>
      </c>
      <c r="BG202" s="94">
        <f t="shared" si="41"/>
        <v>0</v>
      </c>
      <c r="BH202" s="94">
        <f t="shared" si="42"/>
        <v>0</v>
      </c>
      <c r="BI202" s="94">
        <f t="shared" si="43"/>
        <v>0</v>
      </c>
      <c r="BJ202" s="16" t="s">
        <v>84</v>
      </c>
      <c r="BK202" s="149">
        <f t="shared" si="44"/>
        <v>23.3</v>
      </c>
      <c r="BL202" s="16" t="s">
        <v>336</v>
      </c>
      <c r="BM202" s="16" t="s">
        <v>393</v>
      </c>
    </row>
    <row r="203" spans="2:65" s="1" customFormat="1" ht="44.25" customHeight="1">
      <c r="B203" s="32"/>
      <c r="C203" s="141" t="s">
        <v>394</v>
      </c>
      <c r="D203" s="141" t="s">
        <v>153</v>
      </c>
      <c r="E203" s="142" t="s">
        <v>395</v>
      </c>
      <c r="F203" s="211" t="s">
        <v>396</v>
      </c>
      <c r="G203" s="211"/>
      <c r="H203" s="211"/>
      <c r="I203" s="211"/>
      <c r="J203" s="143" t="s">
        <v>185</v>
      </c>
      <c r="K203" s="144">
        <v>15</v>
      </c>
      <c r="L203" s="212">
        <v>5.78</v>
      </c>
      <c r="M203" s="213"/>
      <c r="N203" s="214">
        <f t="shared" si="35"/>
        <v>86.7</v>
      </c>
      <c r="O203" s="214"/>
      <c r="P203" s="214"/>
      <c r="Q203" s="214"/>
      <c r="R203" s="33"/>
      <c r="T203" s="146" t="s">
        <v>20</v>
      </c>
      <c r="U203" s="39" t="s">
        <v>45</v>
      </c>
      <c r="W203" s="147">
        <f t="shared" si="36"/>
        <v>0</v>
      </c>
      <c r="X203" s="147">
        <v>0</v>
      </c>
      <c r="Y203" s="147">
        <f t="shared" si="37"/>
        <v>0</v>
      </c>
      <c r="Z203" s="147">
        <v>0</v>
      </c>
      <c r="AA203" s="148">
        <f t="shared" si="38"/>
        <v>0</v>
      </c>
      <c r="AR203" s="16" t="s">
        <v>186</v>
      </c>
      <c r="AT203" s="16" t="s">
        <v>153</v>
      </c>
      <c r="AU203" s="16" t="s">
        <v>84</v>
      </c>
      <c r="AY203" s="16" t="s">
        <v>152</v>
      </c>
      <c r="BE203" s="94">
        <f t="shared" si="39"/>
        <v>0</v>
      </c>
      <c r="BF203" s="94">
        <f t="shared" si="40"/>
        <v>86.7</v>
      </c>
      <c r="BG203" s="94">
        <f t="shared" si="41"/>
        <v>0</v>
      </c>
      <c r="BH203" s="94">
        <f t="shared" si="42"/>
        <v>0</v>
      </c>
      <c r="BI203" s="94">
        <f t="shared" si="43"/>
        <v>0</v>
      </c>
      <c r="BJ203" s="16" t="s">
        <v>84</v>
      </c>
      <c r="BK203" s="149">
        <f t="shared" si="44"/>
        <v>86.7</v>
      </c>
      <c r="BL203" s="16" t="s">
        <v>186</v>
      </c>
      <c r="BM203" s="16" t="s">
        <v>397</v>
      </c>
    </row>
    <row r="204" spans="2:65" s="1" customFormat="1" ht="22.5" customHeight="1">
      <c r="B204" s="32"/>
      <c r="C204" s="150" t="s">
        <v>398</v>
      </c>
      <c r="D204" s="150" t="s">
        <v>261</v>
      </c>
      <c r="E204" s="151" t="s">
        <v>399</v>
      </c>
      <c r="F204" s="215" t="s">
        <v>400</v>
      </c>
      <c r="G204" s="215"/>
      <c r="H204" s="215"/>
      <c r="I204" s="215"/>
      <c r="J204" s="152" t="s">
        <v>185</v>
      </c>
      <c r="K204" s="153">
        <v>15</v>
      </c>
      <c r="L204" s="216">
        <v>2.75</v>
      </c>
      <c r="M204" s="217"/>
      <c r="N204" s="218">
        <f t="shared" si="35"/>
        <v>41.25</v>
      </c>
      <c r="O204" s="214"/>
      <c r="P204" s="214"/>
      <c r="Q204" s="214"/>
      <c r="R204" s="33"/>
      <c r="T204" s="146" t="s">
        <v>20</v>
      </c>
      <c r="U204" s="39" t="s">
        <v>45</v>
      </c>
      <c r="W204" s="147">
        <f t="shared" si="36"/>
        <v>0</v>
      </c>
      <c r="X204" s="147">
        <v>1E-4</v>
      </c>
      <c r="Y204" s="147">
        <f t="shared" si="37"/>
        <v>1.5E-3</v>
      </c>
      <c r="Z204" s="147">
        <v>0</v>
      </c>
      <c r="AA204" s="148">
        <f t="shared" si="38"/>
        <v>0</v>
      </c>
      <c r="AR204" s="16" t="s">
        <v>336</v>
      </c>
      <c r="AT204" s="16" t="s">
        <v>261</v>
      </c>
      <c r="AU204" s="16" t="s">
        <v>84</v>
      </c>
      <c r="AY204" s="16" t="s">
        <v>152</v>
      </c>
      <c r="BE204" s="94">
        <f t="shared" si="39"/>
        <v>0</v>
      </c>
      <c r="BF204" s="94">
        <f t="shared" si="40"/>
        <v>41.25</v>
      </c>
      <c r="BG204" s="94">
        <f t="shared" si="41"/>
        <v>0</v>
      </c>
      <c r="BH204" s="94">
        <f t="shared" si="42"/>
        <v>0</v>
      </c>
      <c r="BI204" s="94">
        <f t="shared" si="43"/>
        <v>0</v>
      </c>
      <c r="BJ204" s="16" t="s">
        <v>84</v>
      </c>
      <c r="BK204" s="149">
        <f t="shared" si="44"/>
        <v>41.25</v>
      </c>
      <c r="BL204" s="16" t="s">
        <v>336</v>
      </c>
      <c r="BM204" s="16" t="s">
        <v>401</v>
      </c>
    </row>
    <row r="205" spans="2:65" s="1" customFormat="1" ht="44.25" customHeight="1">
      <c r="B205" s="32"/>
      <c r="C205" s="141" t="s">
        <v>402</v>
      </c>
      <c r="D205" s="141" t="s">
        <v>153</v>
      </c>
      <c r="E205" s="142" t="s">
        <v>403</v>
      </c>
      <c r="F205" s="211" t="s">
        <v>404</v>
      </c>
      <c r="G205" s="211"/>
      <c r="H205" s="211"/>
      <c r="I205" s="211"/>
      <c r="J205" s="143" t="s">
        <v>185</v>
      </c>
      <c r="K205" s="144">
        <v>20</v>
      </c>
      <c r="L205" s="212">
        <v>4.47</v>
      </c>
      <c r="M205" s="213"/>
      <c r="N205" s="214">
        <f t="shared" si="35"/>
        <v>89.4</v>
      </c>
      <c r="O205" s="214"/>
      <c r="P205" s="214"/>
      <c r="Q205" s="214"/>
      <c r="R205" s="33"/>
      <c r="T205" s="146" t="s">
        <v>20</v>
      </c>
      <c r="U205" s="39" t="s">
        <v>45</v>
      </c>
      <c r="W205" s="147">
        <f t="shared" si="36"/>
        <v>0</v>
      </c>
      <c r="X205" s="147">
        <v>0</v>
      </c>
      <c r="Y205" s="147">
        <f t="shared" si="37"/>
        <v>0</v>
      </c>
      <c r="Z205" s="147">
        <v>0</v>
      </c>
      <c r="AA205" s="148">
        <f t="shared" si="38"/>
        <v>0</v>
      </c>
      <c r="AR205" s="16" t="s">
        <v>186</v>
      </c>
      <c r="AT205" s="16" t="s">
        <v>153</v>
      </c>
      <c r="AU205" s="16" t="s">
        <v>84</v>
      </c>
      <c r="AY205" s="16" t="s">
        <v>152</v>
      </c>
      <c r="BE205" s="94">
        <f t="shared" si="39"/>
        <v>0</v>
      </c>
      <c r="BF205" s="94">
        <f t="shared" si="40"/>
        <v>89.4</v>
      </c>
      <c r="BG205" s="94">
        <f t="shared" si="41"/>
        <v>0</v>
      </c>
      <c r="BH205" s="94">
        <f t="shared" si="42"/>
        <v>0</v>
      </c>
      <c r="BI205" s="94">
        <f t="shared" si="43"/>
        <v>0</v>
      </c>
      <c r="BJ205" s="16" t="s">
        <v>84</v>
      </c>
      <c r="BK205" s="149">
        <f t="shared" si="44"/>
        <v>89.4</v>
      </c>
      <c r="BL205" s="16" t="s">
        <v>186</v>
      </c>
      <c r="BM205" s="16" t="s">
        <v>405</v>
      </c>
    </row>
    <row r="206" spans="2:65" s="1" customFormat="1" ht="22.5" customHeight="1">
      <c r="B206" s="32"/>
      <c r="C206" s="150" t="s">
        <v>406</v>
      </c>
      <c r="D206" s="150" t="s">
        <v>261</v>
      </c>
      <c r="E206" s="151" t="s">
        <v>407</v>
      </c>
      <c r="F206" s="215" t="s">
        <v>408</v>
      </c>
      <c r="G206" s="215"/>
      <c r="H206" s="215"/>
      <c r="I206" s="215"/>
      <c r="J206" s="152" t="s">
        <v>185</v>
      </c>
      <c r="K206" s="153">
        <v>20</v>
      </c>
      <c r="L206" s="216">
        <v>4</v>
      </c>
      <c r="M206" s="217"/>
      <c r="N206" s="218">
        <f t="shared" si="35"/>
        <v>80</v>
      </c>
      <c r="O206" s="214"/>
      <c r="P206" s="214"/>
      <c r="Q206" s="214"/>
      <c r="R206" s="33"/>
      <c r="T206" s="146" t="s">
        <v>20</v>
      </c>
      <c r="U206" s="39" t="s">
        <v>45</v>
      </c>
      <c r="W206" s="147">
        <f t="shared" si="36"/>
        <v>0</v>
      </c>
      <c r="X206" s="147">
        <v>6.0000000000000002E-5</v>
      </c>
      <c r="Y206" s="147">
        <f t="shared" si="37"/>
        <v>1.2000000000000001E-3</v>
      </c>
      <c r="Z206" s="147">
        <v>0</v>
      </c>
      <c r="AA206" s="148">
        <f t="shared" si="38"/>
        <v>0</v>
      </c>
      <c r="AR206" s="16" t="s">
        <v>336</v>
      </c>
      <c r="AT206" s="16" t="s">
        <v>261</v>
      </c>
      <c r="AU206" s="16" t="s">
        <v>84</v>
      </c>
      <c r="AY206" s="16" t="s">
        <v>152</v>
      </c>
      <c r="BE206" s="94">
        <f t="shared" si="39"/>
        <v>0</v>
      </c>
      <c r="BF206" s="94">
        <f t="shared" si="40"/>
        <v>80</v>
      </c>
      <c r="BG206" s="94">
        <f t="shared" si="41"/>
        <v>0</v>
      </c>
      <c r="BH206" s="94">
        <f t="shared" si="42"/>
        <v>0</v>
      </c>
      <c r="BI206" s="94">
        <f t="shared" si="43"/>
        <v>0</v>
      </c>
      <c r="BJ206" s="16" t="s">
        <v>84</v>
      </c>
      <c r="BK206" s="149">
        <f t="shared" si="44"/>
        <v>80</v>
      </c>
      <c r="BL206" s="16" t="s">
        <v>336</v>
      </c>
      <c r="BM206" s="16" t="s">
        <v>409</v>
      </c>
    </row>
    <row r="207" spans="2:65" s="1" customFormat="1" ht="31.5" customHeight="1">
      <c r="B207" s="32"/>
      <c r="C207" s="141" t="s">
        <v>186</v>
      </c>
      <c r="D207" s="141" t="s">
        <v>153</v>
      </c>
      <c r="E207" s="142" t="s">
        <v>410</v>
      </c>
      <c r="F207" s="211" t="s">
        <v>411</v>
      </c>
      <c r="G207" s="211"/>
      <c r="H207" s="211"/>
      <c r="I207" s="211"/>
      <c r="J207" s="143" t="s">
        <v>185</v>
      </c>
      <c r="K207" s="144">
        <v>30</v>
      </c>
      <c r="L207" s="212">
        <v>4.3780000000000001</v>
      </c>
      <c r="M207" s="213"/>
      <c r="N207" s="214">
        <f t="shared" si="35"/>
        <v>131.34</v>
      </c>
      <c r="O207" s="214"/>
      <c r="P207" s="214"/>
      <c r="Q207" s="214"/>
      <c r="R207" s="33"/>
      <c r="T207" s="146" t="s">
        <v>20</v>
      </c>
      <c r="U207" s="39" t="s">
        <v>45</v>
      </c>
      <c r="W207" s="147">
        <f t="shared" si="36"/>
        <v>0</v>
      </c>
      <c r="X207" s="147">
        <v>0</v>
      </c>
      <c r="Y207" s="147">
        <f t="shared" si="37"/>
        <v>0</v>
      </c>
      <c r="Z207" s="147">
        <v>0</v>
      </c>
      <c r="AA207" s="148">
        <f t="shared" si="38"/>
        <v>0</v>
      </c>
      <c r="AR207" s="16" t="s">
        <v>186</v>
      </c>
      <c r="AT207" s="16" t="s">
        <v>153</v>
      </c>
      <c r="AU207" s="16" t="s">
        <v>84</v>
      </c>
      <c r="AY207" s="16" t="s">
        <v>152</v>
      </c>
      <c r="BE207" s="94">
        <f t="shared" si="39"/>
        <v>0</v>
      </c>
      <c r="BF207" s="94">
        <f t="shared" si="40"/>
        <v>131.34</v>
      </c>
      <c r="BG207" s="94">
        <f t="shared" si="41"/>
        <v>0</v>
      </c>
      <c r="BH207" s="94">
        <f t="shared" si="42"/>
        <v>0</v>
      </c>
      <c r="BI207" s="94">
        <f t="shared" si="43"/>
        <v>0</v>
      </c>
      <c r="BJ207" s="16" t="s">
        <v>84</v>
      </c>
      <c r="BK207" s="149">
        <f t="shared" si="44"/>
        <v>131.34</v>
      </c>
      <c r="BL207" s="16" t="s">
        <v>186</v>
      </c>
      <c r="BM207" s="16" t="s">
        <v>412</v>
      </c>
    </row>
    <row r="208" spans="2:65" s="1" customFormat="1" ht="22.5" customHeight="1">
      <c r="B208" s="32"/>
      <c r="C208" s="150" t="s">
        <v>413</v>
      </c>
      <c r="D208" s="150" t="s">
        <v>261</v>
      </c>
      <c r="E208" s="151" t="s">
        <v>414</v>
      </c>
      <c r="F208" s="215" t="s">
        <v>415</v>
      </c>
      <c r="G208" s="215"/>
      <c r="H208" s="215"/>
      <c r="I208" s="215"/>
      <c r="J208" s="152" t="s">
        <v>185</v>
      </c>
      <c r="K208" s="153">
        <v>30</v>
      </c>
      <c r="L208" s="216">
        <v>3.4649999999999999</v>
      </c>
      <c r="M208" s="217"/>
      <c r="N208" s="218">
        <f t="shared" si="35"/>
        <v>103.95</v>
      </c>
      <c r="O208" s="214"/>
      <c r="P208" s="214"/>
      <c r="Q208" s="214"/>
      <c r="R208" s="33"/>
      <c r="T208" s="146" t="s">
        <v>20</v>
      </c>
      <c r="U208" s="39" t="s">
        <v>45</v>
      </c>
      <c r="W208" s="147">
        <f t="shared" si="36"/>
        <v>0</v>
      </c>
      <c r="X208" s="147">
        <v>8.0000000000000007E-5</v>
      </c>
      <c r="Y208" s="147">
        <f t="shared" si="37"/>
        <v>2.4000000000000002E-3</v>
      </c>
      <c r="Z208" s="147">
        <v>0</v>
      </c>
      <c r="AA208" s="148">
        <f t="shared" si="38"/>
        <v>0</v>
      </c>
      <c r="AR208" s="16" t="s">
        <v>336</v>
      </c>
      <c r="AT208" s="16" t="s">
        <v>261</v>
      </c>
      <c r="AU208" s="16" t="s">
        <v>84</v>
      </c>
      <c r="AY208" s="16" t="s">
        <v>152</v>
      </c>
      <c r="BE208" s="94">
        <f t="shared" si="39"/>
        <v>0</v>
      </c>
      <c r="BF208" s="94">
        <f t="shared" si="40"/>
        <v>103.95</v>
      </c>
      <c r="BG208" s="94">
        <f t="shared" si="41"/>
        <v>0</v>
      </c>
      <c r="BH208" s="94">
        <f t="shared" si="42"/>
        <v>0</v>
      </c>
      <c r="BI208" s="94">
        <f t="shared" si="43"/>
        <v>0</v>
      </c>
      <c r="BJ208" s="16" t="s">
        <v>84</v>
      </c>
      <c r="BK208" s="149">
        <f t="shared" si="44"/>
        <v>103.95</v>
      </c>
      <c r="BL208" s="16" t="s">
        <v>336</v>
      </c>
      <c r="BM208" s="16" t="s">
        <v>416</v>
      </c>
    </row>
    <row r="209" spans="2:65" s="1" customFormat="1" ht="31.5" customHeight="1">
      <c r="B209" s="32"/>
      <c r="C209" s="141" t="s">
        <v>417</v>
      </c>
      <c r="D209" s="141" t="s">
        <v>153</v>
      </c>
      <c r="E209" s="142" t="s">
        <v>418</v>
      </c>
      <c r="F209" s="211" t="s">
        <v>419</v>
      </c>
      <c r="G209" s="211"/>
      <c r="H209" s="211"/>
      <c r="I209" s="211"/>
      <c r="J209" s="143" t="s">
        <v>185</v>
      </c>
      <c r="K209" s="144">
        <v>40</v>
      </c>
      <c r="L209" s="212">
        <v>5.2</v>
      </c>
      <c r="M209" s="213"/>
      <c r="N209" s="214">
        <f t="shared" si="35"/>
        <v>208</v>
      </c>
      <c r="O209" s="214"/>
      <c r="P209" s="214"/>
      <c r="Q209" s="214"/>
      <c r="R209" s="33"/>
      <c r="T209" s="146" t="s">
        <v>20</v>
      </c>
      <c r="U209" s="39" t="s">
        <v>45</v>
      </c>
      <c r="W209" s="147">
        <f t="shared" si="36"/>
        <v>0</v>
      </c>
      <c r="X209" s="147">
        <v>0</v>
      </c>
      <c r="Y209" s="147">
        <f t="shared" si="37"/>
        <v>0</v>
      </c>
      <c r="Z209" s="147">
        <v>0</v>
      </c>
      <c r="AA209" s="148">
        <f t="shared" si="38"/>
        <v>0</v>
      </c>
      <c r="AR209" s="16" t="s">
        <v>186</v>
      </c>
      <c r="AT209" s="16" t="s">
        <v>153</v>
      </c>
      <c r="AU209" s="16" t="s">
        <v>84</v>
      </c>
      <c r="AY209" s="16" t="s">
        <v>152</v>
      </c>
      <c r="BE209" s="94">
        <f t="shared" si="39"/>
        <v>0</v>
      </c>
      <c r="BF209" s="94">
        <f t="shared" si="40"/>
        <v>208</v>
      </c>
      <c r="BG209" s="94">
        <f t="shared" si="41"/>
        <v>0</v>
      </c>
      <c r="BH209" s="94">
        <f t="shared" si="42"/>
        <v>0</v>
      </c>
      <c r="BI209" s="94">
        <f t="shared" si="43"/>
        <v>0</v>
      </c>
      <c r="BJ209" s="16" t="s">
        <v>84</v>
      </c>
      <c r="BK209" s="149">
        <f t="shared" si="44"/>
        <v>208</v>
      </c>
      <c r="BL209" s="16" t="s">
        <v>186</v>
      </c>
      <c r="BM209" s="16" t="s">
        <v>420</v>
      </c>
    </row>
    <row r="210" spans="2:65" s="1" customFormat="1" ht="22.5" customHeight="1">
      <c r="B210" s="32"/>
      <c r="C210" s="150" t="s">
        <v>421</v>
      </c>
      <c r="D210" s="150" t="s">
        <v>261</v>
      </c>
      <c r="E210" s="151" t="s">
        <v>422</v>
      </c>
      <c r="F210" s="215" t="s">
        <v>423</v>
      </c>
      <c r="G210" s="215"/>
      <c r="H210" s="215"/>
      <c r="I210" s="215"/>
      <c r="J210" s="152" t="s">
        <v>185</v>
      </c>
      <c r="K210" s="153">
        <v>40</v>
      </c>
      <c r="L210" s="216">
        <v>4.1360000000000001</v>
      </c>
      <c r="M210" s="217"/>
      <c r="N210" s="218">
        <f t="shared" si="35"/>
        <v>165.44</v>
      </c>
      <c r="O210" s="214"/>
      <c r="P210" s="214"/>
      <c r="Q210" s="214"/>
      <c r="R210" s="33"/>
      <c r="T210" s="146" t="s">
        <v>20</v>
      </c>
      <c r="U210" s="39" t="s">
        <v>45</v>
      </c>
      <c r="W210" s="147">
        <f t="shared" si="36"/>
        <v>0</v>
      </c>
      <c r="X210" s="147">
        <v>1E-4</v>
      </c>
      <c r="Y210" s="147">
        <f t="shared" si="37"/>
        <v>4.0000000000000001E-3</v>
      </c>
      <c r="Z210" s="147">
        <v>0</v>
      </c>
      <c r="AA210" s="148">
        <f t="shared" si="38"/>
        <v>0</v>
      </c>
      <c r="AR210" s="16" t="s">
        <v>336</v>
      </c>
      <c r="AT210" s="16" t="s">
        <v>261</v>
      </c>
      <c r="AU210" s="16" t="s">
        <v>84</v>
      </c>
      <c r="AY210" s="16" t="s">
        <v>152</v>
      </c>
      <c r="BE210" s="94">
        <f t="shared" si="39"/>
        <v>0</v>
      </c>
      <c r="BF210" s="94">
        <f t="shared" si="40"/>
        <v>165.44</v>
      </c>
      <c r="BG210" s="94">
        <f t="shared" si="41"/>
        <v>0</v>
      </c>
      <c r="BH210" s="94">
        <f t="shared" si="42"/>
        <v>0</v>
      </c>
      <c r="BI210" s="94">
        <f t="shared" si="43"/>
        <v>0</v>
      </c>
      <c r="BJ210" s="16" t="s">
        <v>84</v>
      </c>
      <c r="BK210" s="149">
        <f t="shared" si="44"/>
        <v>165.44</v>
      </c>
      <c r="BL210" s="16" t="s">
        <v>336</v>
      </c>
      <c r="BM210" s="16" t="s">
        <v>424</v>
      </c>
    </row>
    <row r="211" spans="2:65" s="1" customFormat="1" ht="44.25" customHeight="1">
      <c r="B211" s="32"/>
      <c r="C211" s="141" t="s">
        <v>425</v>
      </c>
      <c r="D211" s="141" t="s">
        <v>153</v>
      </c>
      <c r="E211" s="142" t="s">
        <v>426</v>
      </c>
      <c r="F211" s="211" t="s">
        <v>427</v>
      </c>
      <c r="G211" s="211"/>
      <c r="H211" s="211"/>
      <c r="I211" s="211"/>
      <c r="J211" s="143" t="s">
        <v>185</v>
      </c>
      <c r="K211" s="144">
        <v>20</v>
      </c>
      <c r="L211" s="212">
        <v>6.9119999999999999</v>
      </c>
      <c r="M211" s="213"/>
      <c r="N211" s="214">
        <f t="shared" si="35"/>
        <v>138.24</v>
      </c>
      <c r="O211" s="214"/>
      <c r="P211" s="214"/>
      <c r="Q211" s="214"/>
      <c r="R211" s="33"/>
      <c r="T211" s="146" t="s">
        <v>20</v>
      </c>
      <c r="U211" s="39" t="s">
        <v>45</v>
      </c>
      <c r="W211" s="147">
        <f t="shared" si="36"/>
        <v>0</v>
      </c>
      <c r="X211" s="147">
        <v>0</v>
      </c>
      <c r="Y211" s="147">
        <f t="shared" si="37"/>
        <v>0</v>
      </c>
      <c r="Z211" s="147">
        <v>0</v>
      </c>
      <c r="AA211" s="148">
        <f t="shared" si="38"/>
        <v>0</v>
      </c>
      <c r="AR211" s="16" t="s">
        <v>186</v>
      </c>
      <c r="AT211" s="16" t="s">
        <v>153</v>
      </c>
      <c r="AU211" s="16" t="s">
        <v>84</v>
      </c>
      <c r="AY211" s="16" t="s">
        <v>152</v>
      </c>
      <c r="BE211" s="94">
        <f t="shared" si="39"/>
        <v>0</v>
      </c>
      <c r="BF211" s="94">
        <f t="shared" si="40"/>
        <v>138.24</v>
      </c>
      <c r="BG211" s="94">
        <f t="shared" si="41"/>
        <v>0</v>
      </c>
      <c r="BH211" s="94">
        <f t="shared" si="42"/>
        <v>0</v>
      </c>
      <c r="BI211" s="94">
        <f t="shared" si="43"/>
        <v>0</v>
      </c>
      <c r="BJ211" s="16" t="s">
        <v>84</v>
      </c>
      <c r="BK211" s="149">
        <f t="shared" si="44"/>
        <v>138.24</v>
      </c>
      <c r="BL211" s="16" t="s">
        <v>186</v>
      </c>
      <c r="BM211" s="16" t="s">
        <v>428</v>
      </c>
    </row>
    <row r="212" spans="2:65" s="1" customFormat="1" ht="31.5" customHeight="1">
      <c r="B212" s="32"/>
      <c r="C212" s="150" t="s">
        <v>429</v>
      </c>
      <c r="D212" s="150" t="s">
        <v>261</v>
      </c>
      <c r="E212" s="151" t="s">
        <v>430</v>
      </c>
      <c r="F212" s="215" t="s">
        <v>431</v>
      </c>
      <c r="G212" s="215"/>
      <c r="H212" s="215"/>
      <c r="I212" s="215"/>
      <c r="J212" s="152" t="s">
        <v>185</v>
      </c>
      <c r="K212" s="153">
        <v>20</v>
      </c>
      <c r="L212" s="216">
        <v>58.35</v>
      </c>
      <c r="M212" s="217"/>
      <c r="N212" s="218">
        <f t="shared" si="35"/>
        <v>1167</v>
      </c>
      <c r="O212" s="214"/>
      <c r="P212" s="214"/>
      <c r="Q212" s="214"/>
      <c r="R212" s="33"/>
      <c r="T212" s="146" t="s">
        <v>20</v>
      </c>
      <c r="U212" s="39" t="s">
        <v>45</v>
      </c>
      <c r="W212" s="147">
        <f t="shared" si="36"/>
        <v>0</v>
      </c>
      <c r="X212" s="147">
        <v>3.2599999999999999E-3</v>
      </c>
      <c r="Y212" s="147">
        <f t="shared" si="37"/>
        <v>6.5199999999999994E-2</v>
      </c>
      <c r="Z212" s="147">
        <v>0</v>
      </c>
      <c r="AA212" s="148">
        <f t="shared" si="38"/>
        <v>0</v>
      </c>
      <c r="AR212" s="16" t="s">
        <v>336</v>
      </c>
      <c r="AT212" s="16" t="s">
        <v>261</v>
      </c>
      <c r="AU212" s="16" t="s">
        <v>84</v>
      </c>
      <c r="AY212" s="16" t="s">
        <v>152</v>
      </c>
      <c r="BE212" s="94">
        <f t="shared" si="39"/>
        <v>0</v>
      </c>
      <c r="BF212" s="94">
        <f t="shared" si="40"/>
        <v>1167</v>
      </c>
      <c r="BG212" s="94">
        <f t="shared" si="41"/>
        <v>0</v>
      </c>
      <c r="BH212" s="94">
        <f t="shared" si="42"/>
        <v>0</v>
      </c>
      <c r="BI212" s="94">
        <f t="shared" si="43"/>
        <v>0</v>
      </c>
      <c r="BJ212" s="16" t="s">
        <v>84</v>
      </c>
      <c r="BK212" s="149">
        <f t="shared" si="44"/>
        <v>1167</v>
      </c>
      <c r="BL212" s="16" t="s">
        <v>336</v>
      </c>
      <c r="BM212" s="16" t="s">
        <v>432</v>
      </c>
    </row>
    <row r="213" spans="2:65" s="1" customFormat="1" ht="31.5" customHeight="1">
      <c r="B213" s="32"/>
      <c r="C213" s="141" t="s">
        <v>433</v>
      </c>
      <c r="D213" s="141" t="s">
        <v>153</v>
      </c>
      <c r="E213" s="142" t="s">
        <v>434</v>
      </c>
      <c r="F213" s="211" t="s">
        <v>435</v>
      </c>
      <c r="G213" s="211"/>
      <c r="H213" s="211"/>
      <c r="I213" s="211"/>
      <c r="J213" s="143" t="s">
        <v>168</v>
      </c>
      <c r="K213" s="144">
        <v>300</v>
      </c>
      <c r="L213" s="212">
        <v>0.38600000000000001</v>
      </c>
      <c r="M213" s="213"/>
      <c r="N213" s="214">
        <f t="shared" si="35"/>
        <v>115.8</v>
      </c>
      <c r="O213" s="214"/>
      <c r="P213" s="214"/>
      <c r="Q213" s="214"/>
      <c r="R213" s="33"/>
      <c r="T213" s="146" t="s">
        <v>20</v>
      </c>
      <c r="U213" s="39" t="s">
        <v>45</v>
      </c>
      <c r="W213" s="147">
        <f t="shared" si="36"/>
        <v>0</v>
      </c>
      <c r="X213" s="147">
        <v>0</v>
      </c>
      <c r="Y213" s="147">
        <f t="shared" si="37"/>
        <v>0</v>
      </c>
      <c r="Z213" s="147">
        <v>0</v>
      </c>
      <c r="AA213" s="148">
        <f t="shared" si="38"/>
        <v>0</v>
      </c>
      <c r="AR213" s="16" t="s">
        <v>186</v>
      </c>
      <c r="AT213" s="16" t="s">
        <v>153</v>
      </c>
      <c r="AU213" s="16" t="s">
        <v>84</v>
      </c>
      <c r="AY213" s="16" t="s">
        <v>152</v>
      </c>
      <c r="BE213" s="94">
        <f t="shared" si="39"/>
        <v>0</v>
      </c>
      <c r="BF213" s="94">
        <f t="shared" si="40"/>
        <v>115.8</v>
      </c>
      <c r="BG213" s="94">
        <f t="shared" si="41"/>
        <v>0</v>
      </c>
      <c r="BH213" s="94">
        <f t="shared" si="42"/>
        <v>0</v>
      </c>
      <c r="BI213" s="94">
        <f t="shared" si="43"/>
        <v>0</v>
      </c>
      <c r="BJ213" s="16" t="s">
        <v>84</v>
      </c>
      <c r="BK213" s="149">
        <f t="shared" si="44"/>
        <v>115.8</v>
      </c>
      <c r="BL213" s="16" t="s">
        <v>186</v>
      </c>
      <c r="BM213" s="16" t="s">
        <v>436</v>
      </c>
    </row>
    <row r="214" spans="2:65" s="1" customFormat="1" ht="31.5" customHeight="1">
      <c r="B214" s="32"/>
      <c r="C214" s="150" t="s">
        <v>437</v>
      </c>
      <c r="D214" s="150" t="s">
        <v>261</v>
      </c>
      <c r="E214" s="151" t="s">
        <v>438</v>
      </c>
      <c r="F214" s="215" t="s">
        <v>439</v>
      </c>
      <c r="G214" s="215"/>
      <c r="H214" s="215"/>
      <c r="I214" s="215"/>
      <c r="J214" s="152" t="s">
        <v>168</v>
      </c>
      <c r="K214" s="153">
        <v>300</v>
      </c>
      <c r="L214" s="216">
        <v>0.85799999999999998</v>
      </c>
      <c r="M214" s="217"/>
      <c r="N214" s="218">
        <f t="shared" si="35"/>
        <v>257.39999999999998</v>
      </c>
      <c r="O214" s="214"/>
      <c r="P214" s="214"/>
      <c r="Q214" s="214"/>
      <c r="R214" s="33"/>
      <c r="T214" s="146" t="s">
        <v>20</v>
      </c>
      <c r="U214" s="39" t="s">
        <v>45</v>
      </c>
      <c r="W214" s="147">
        <f t="shared" si="36"/>
        <v>0</v>
      </c>
      <c r="X214" s="147">
        <v>1.9000000000000001E-4</v>
      </c>
      <c r="Y214" s="147">
        <f t="shared" si="37"/>
        <v>5.7000000000000002E-2</v>
      </c>
      <c r="Z214" s="147">
        <v>0</v>
      </c>
      <c r="AA214" s="148">
        <f t="shared" si="38"/>
        <v>0</v>
      </c>
      <c r="AR214" s="16" t="s">
        <v>336</v>
      </c>
      <c r="AT214" s="16" t="s">
        <v>261</v>
      </c>
      <c r="AU214" s="16" t="s">
        <v>84</v>
      </c>
      <c r="AY214" s="16" t="s">
        <v>152</v>
      </c>
      <c r="BE214" s="94">
        <f t="shared" si="39"/>
        <v>0</v>
      </c>
      <c r="BF214" s="94">
        <f t="shared" si="40"/>
        <v>257.39999999999998</v>
      </c>
      <c r="BG214" s="94">
        <f t="shared" si="41"/>
        <v>0</v>
      </c>
      <c r="BH214" s="94">
        <f t="shared" si="42"/>
        <v>0</v>
      </c>
      <c r="BI214" s="94">
        <f t="shared" si="43"/>
        <v>0</v>
      </c>
      <c r="BJ214" s="16" t="s">
        <v>84</v>
      </c>
      <c r="BK214" s="149">
        <f t="shared" si="44"/>
        <v>257.39999999999998</v>
      </c>
      <c r="BL214" s="16" t="s">
        <v>336</v>
      </c>
      <c r="BM214" s="16" t="s">
        <v>440</v>
      </c>
    </row>
    <row r="215" spans="2:65" s="1" customFormat="1" ht="22.5" customHeight="1">
      <c r="B215" s="32"/>
      <c r="C215" s="141" t="s">
        <v>441</v>
      </c>
      <c r="D215" s="141" t="s">
        <v>153</v>
      </c>
      <c r="E215" s="142" t="s">
        <v>442</v>
      </c>
      <c r="F215" s="211" t="s">
        <v>443</v>
      </c>
      <c r="G215" s="211"/>
      <c r="H215" s="211"/>
      <c r="I215" s="211"/>
      <c r="J215" s="143" t="s">
        <v>168</v>
      </c>
      <c r="K215" s="144">
        <v>150</v>
      </c>
      <c r="L215" s="212">
        <v>0.50900000000000001</v>
      </c>
      <c r="M215" s="213"/>
      <c r="N215" s="214">
        <f t="shared" si="35"/>
        <v>76.349999999999994</v>
      </c>
      <c r="O215" s="214"/>
      <c r="P215" s="214"/>
      <c r="Q215" s="214"/>
      <c r="R215" s="33"/>
      <c r="T215" s="146" t="s">
        <v>20</v>
      </c>
      <c r="U215" s="39" t="s">
        <v>45</v>
      </c>
      <c r="W215" s="147">
        <f t="shared" si="36"/>
        <v>0</v>
      </c>
      <c r="X215" s="147">
        <v>0</v>
      </c>
      <c r="Y215" s="147">
        <f t="shared" si="37"/>
        <v>0</v>
      </c>
      <c r="Z215" s="147">
        <v>0</v>
      </c>
      <c r="AA215" s="148">
        <f t="shared" si="38"/>
        <v>0</v>
      </c>
      <c r="AR215" s="16" t="s">
        <v>186</v>
      </c>
      <c r="AT215" s="16" t="s">
        <v>153</v>
      </c>
      <c r="AU215" s="16" t="s">
        <v>84</v>
      </c>
      <c r="AY215" s="16" t="s">
        <v>152</v>
      </c>
      <c r="BE215" s="94">
        <f t="shared" si="39"/>
        <v>0</v>
      </c>
      <c r="BF215" s="94">
        <f t="shared" si="40"/>
        <v>76.349999999999994</v>
      </c>
      <c r="BG215" s="94">
        <f t="shared" si="41"/>
        <v>0</v>
      </c>
      <c r="BH215" s="94">
        <f t="shared" si="42"/>
        <v>0</v>
      </c>
      <c r="BI215" s="94">
        <f t="shared" si="43"/>
        <v>0</v>
      </c>
      <c r="BJ215" s="16" t="s">
        <v>84</v>
      </c>
      <c r="BK215" s="149">
        <f t="shared" si="44"/>
        <v>76.349999999999994</v>
      </c>
      <c r="BL215" s="16" t="s">
        <v>186</v>
      </c>
      <c r="BM215" s="16" t="s">
        <v>444</v>
      </c>
    </row>
    <row r="216" spans="2:65" s="1" customFormat="1" ht="22.5" customHeight="1">
      <c r="B216" s="32"/>
      <c r="C216" s="150" t="s">
        <v>445</v>
      </c>
      <c r="D216" s="150" t="s">
        <v>261</v>
      </c>
      <c r="E216" s="151" t="s">
        <v>446</v>
      </c>
      <c r="F216" s="215" t="s">
        <v>447</v>
      </c>
      <c r="G216" s="215"/>
      <c r="H216" s="215"/>
      <c r="I216" s="215"/>
      <c r="J216" s="152" t="s">
        <v>168</v>
      </c>
      <c r="K216" s="153">
        <v>150</v>
      </c>
      <c r="L216" s="216">
        <v>3</v>
      </c>
      <c r="M216" s="217"/>
      <c r="N216" s="218">
        <f t="shared" si="35"/>
        <v>450</v>
      </c>
      <c r="O216" s="214"/>
      <c r="P216" s="214"/>
      <c r="Q216" s="214"/>
      <c r="R216" s="33"/>
      <c r="T216" s="146" t="s">
        <v>20</v>
      </c>
      <c r="U216" s="39" t="s">
        <v>45</v>
      </c>
      <c r="W216" s="147">
        <f t="shared" si="36"/>
        <v>0</v>
      </c>
      <c r="X216" s="147">
        <v>4.0000000000000002E-4</v>
      </c>
      <c r="Y216" s="147">
        <f t="shared" si="37"/>
        <v>6.0000000000000005E-2</v>
      </c>
      <c r="Z216" s="147">
        <v>0</v>
      </c>
      <c r="AA216" s="148">
        <f t="shared" si="38"/>
        <v>0</v>
      </c>
      <c r="AR216" s="16" t="s">
        <v>336</v>
      </c>
      <c r="AT216" s="16" t="s">
        <v>261</v>
      </c>
      <c r="AU216" s="16" t="s">
        <v>84</v>
      </c>
      <c r="AY216" s="16" t="s">
        <v>152</v>
      </c>
      <c r="BE216" s="94">
        <f t="shared" si="39"/>
        <v>0</v>
      </c>
      <c r="BF216" s="94">
        <f t="shared" si="40"/>
        <v>450</v>
      </c>
      <c r="BG216" s="94">
        <f t="shared" si="41"/>
        <v>0</v>
      </c>
      <c r="BH216" s="94">
        <f t="shared" si="42"/>
        <v>0</v>
      </c>
      <c r="BI216" s="94">
        <f t="shared" si="43"/>
        <v>0</v>
      </c>
      <c r="BJ216" s="16" t="s">
        <v>84</v>
      </c>
      <c r="BK216" s="149">
        <f t="shared" si="44"/>
        <v>450</v>
      </c>
      <c r="BL216" s="16" t="s">
        <v>336</v>
      </c>
      <c r="BM216" s="16" t="s">
        <v>448</v>
      </c>
    </row>
    <row r="217" spans="2:65" s="1" customFormat="1" ht="31.5" customHeight="1">
      <c r="B217" s="32"/>
      <c r="C217" s="141" t="s">
        <v>449</v>
      </c>
      <c r="D217" s="141" t="s">
        <v>153</v>
      </c>
      <c r="E217" s="142" t="s">
        <v>450</v>
      </c>
      <c r="F217" s="211" t="s">
        <v>451</v>
      </c>
      <c r="G217" s="211"/>
      <c r="H217" s="211"/>
      <c r="I217" s="211"/>
      <c r="J217" s="143" t="s">
        <v>168</v>
      </c>
      <c r="K217" s="144">
        <v>200</v>
      </c>
      <c r="L217" s="212">
        <v>0.34799999999999998</v>
      </c>
      <c r="M217" s="213"/>
      <c r="N217" s="214">
        <f t="shared" si="35"/>
        <v>69.599999999999994</v>
      </c>
      <c r="O217" s="214"/>
      <c r="P217" s="214"/>
      <c r="Q217" s="214"/>
      <c r="R217" s="33"/>
      <c r="T217" s="146" t="s">
        <v>20</v>
      </c>
      <c r="U217" s="39" t="s">
        <v>45</v>
      </c>
      <c r="W217" s="147">
        <f t="shared" si="36"/>
        <v>0</v>
      </c>
      <c r="X217" s="147">
        <v>0</v>
      </c>
      <c r="Y217" s="147">
        <f t="shared" si="37"/>
        <v>0</v>
      </c>
      <c r="Z217" s="147">
        <v>0</v>
      </c>
      <c r="AA217" s="148">
        <f t="shared" si="38"/>
        <v>0</v>
      </c>
      <c r="AR217" s="16" t="s">
        <v>186</v>
      </c>
      <c r="AT217" s="16" t="s">
        <v>153</v>
      </c>
      <c r="AU217" s="16" t="s">
        <v>84</v>
      </c>
      <c r="AY217" s="16" t="s">
        <v>152</v>
      </c>
      <c r="BE217" s="94">
        <f t="shared" si="39"/>
        <v>0</v>
      </c>
      <c r="BF217" s="94">
        <f t="shared" si="40"/>
        <v>69.599999999999994</v>
      </c>
      <c r="BG217" s="94">
        <f t="shared" si="41"/>
        <v>0</v>
      </c>
      <c r="BH217" s="94">
        <f t="shared" si="42"/>
        <v>0</v>
      </c>
      <c r="BI217" s="94">
        <f t="shared" si="43"/>
        <v>0</v>
      </c>
      <c r="BJ217" s="16" t="s">
        <v>84</v>
      </c>
      <c r="BK217" s="149">
        <f t="shared" si="44"/>
        <v>69.599999999999994</v>
      </c>
      <c r="BL217" s="16" t="s">
        <v>186</v>
      </c>
      <c r="BM217" s="16" t="s">
        <v>452</v>
      </c>
    </row>
    <row r="218" spans="2:65" s="1" customFormat="1" ht="31.5" customHeight="1">
      <c r="B218" s="32"/>
      <c r="C218" s="150" t="s">
        <v>453</v>
      </c>
      <c r="D218" s="150" t="s">
        <v>261</v>
      </c>
      <c r="E218" s="151" t="s">
        <v>454</v>
      </c>
      <c r="F218" s="215" t="s">
        <v>455</v>
      </c>
      <c r="G218" s="215"/>
      <c r="H218" s="215"/>
      <c r="I218" s="215"/>
      <c r="J218" s="152" t="s">
        <v>168</v>
      </c>
      <c r="K218" s="153">
        <v>200</v>
      </c>
      <c r="L218" s="216">
        <v>1.738</v>
      </c>
      <c r="M218" s="217"/>
      <c r="N218" s="218">
        <f t="shared" si="35"/>
        <v>347.6</v>
      </c>
      <c r="O218" s="214"/>
      <c r="P218" s="214"/>
      <c r="Q218" s="214"/>
      <c r="R218" s="33"/>
      <c r="T218" s="146" t="s">
        <v>20</v>
      </c>
      <c r="U218" s="39" t="s">
        <v>45</v>
      </c>
      <c r="W218" s="147">
        <f t="shared" si="36"/>
        <v>0</v>
      </c>
      <c r="X218" s="147">
        <v>2.7999999999999998E-4</v>
      </c>
      <c r="Y218" s="147">
        <f t="shared" si="37"/>
        <v>5.5999999999999994E-2</v>
      </c>
      <c r="Z218" s="147">
        <v>0</v>
      </c>
      <c r="AA218" s="148">
        <f t="shared" si="38"/>
        <v>0</v>
      </c>
      <c r="AR218" s="16" t="s">
        <v>336</v>
      </c>
      <c r="AT218" s="16" t="s">
        <v>261</v>
      </c>
      <c r="AU218" s="16" t="s">
        <v>84</v>
      </c>
      <c r="AY218" s="16" t="s">
        <v>152</v>
      </c>
      <c r="BE218" s="94">
        <f t="shared" si="39"/>
        <v>0</v>
      </c>
      <c r="BF218" s="94">
        <f t="shared" si="40"/>
        <v>347.6</v>
      </c>
      <c r="BG218" s="94">
        <f t="shared" si="41"/>
        <v>0</v>
      </c>
      <c r="BH218" s="94">
        <f t="shared" si="42"/>
        <v>0</v>
      </c>
      <c r="BI218" s="94">
        <f t="shared" si="43"/>
        <v>0</v>
      </c>
      <c r="BJ218" s="16" t="s">
        <v>84</v>
      </c>
      <c r="BK218" s="149">
        <f t="shared" si="44"/>
        <v>347.6</v>
      </c>
      <c r="BL218" s="16" t="s">
        <v>336</v>
      </c>
      <c r="BM218" s="16" t="s">
        <v>456</v>
      </c>
    </row>
    <row r="219" spans="2:65" s="1" customFormat="1" ht="31.5" customHeight="1">
      <c r="B219" s="32"/>
      <c r="C219" s="141" t="s">
        <v>457</v>
      </c>
      <c r="D219" s="141" t="s">
        <v>153</v>
      </c>
      <c r="E219" s="142" t="s">
        <v>458</v>
      </c>
      <c r="F219" s="211" t="s">
        <v>459</v>
      </c>
      <c r="G219" s="211"/>
      <c r="H219" s="211"/>
      <c r="I219" s="211"/>
      <c r="J219" s="143" t="s">
        <v>185</v>
      </c>
      <c r="K219" s="144">
        <v>10</v>
      </c>
      <c r="L219" s="212">
        <v>4.5</v>
      </c>
      <c r="M219" s="213"/>
      <c r="N219" s="214">
        <f t="shared" si="35"/>
        <v>45</v>
      </c>
      <c r="O219" s="214"/>
      <c r="P219" s="214"/>
      <c r="Q219" s="214"/>
      <c r="R219" s="33"/>
      <c r="T219" s="146" t="s">
        <v>20</v>
      </c>
      <c r="U219" s="39" t="s">
        <v>45</v>
      </c>
      <c r="W219" s="147">
        <f t="shared" si="36"/>
        <v>0</v>
      </c>
      <c r="X219" s="147">
        <v>0</v>
      </c>
      <c r="Y219" s="147">
        <f t="shared" si="37"/>
        <v>0</v>
      </c>
      <c r="Z219" s="147">
        <v>0</v>
      </c>
      <c r="AA219" s="148">
        <f t="shared" si="38"/>
        <v>0</v>
      </c>
      <c r="AR219" s="16" t="s">
        <v>186</v>
      </c>
      <c r="AT219" s="16" t="s">
        <v>153</v>
      </c>
      <c r="AU219" s="16" t="s">
        <v>84</v>
      </c>
      <c r="AY219" s="16" t="s">
        <v>152</v>
      </c>
      <c r="BE219" s="94">
        <f t="shared" si="39"/>
        <v>0</v>
      </c>
      <c r="BF219" s="94">
        <f t="shared" si="40"/>
        <v>45</v>
      </c>
      <c r="BG219" s="94">
        <f t="shared" si="41"/>
        <v>0</v>
      </c>
      <c r="BH219" s="94">
        <f t="shared" si="42"/>
        <v>0</v>
      </c>
      <c r="BI219" s="94">
        <f t="shared" si="43"/>
        <v>0</v>
      </c>
      <c r="BJ219" s="16" t="s">
        <v>84</v>
      </c>
      <c r="BK219" s="149">
        <f t="shared" si="44"/>
        <v>45</v>
      </c>
      <c r="BL219" s="16" t="s">
        <v>186</v>
      </c>
      <c r="BM219" s="16" t="s">
        <v>460</v>
      </c>
    </row>
    <row r="220" spans="2:65" s="1" customFormat="1" ht="22.5" customHeight="1">
      <c r="B220" s="32"/>
      <c r="C220" s="141" t="s">
        <v>461</v>
      </c>
      <c r="D220" s="141" t="s">
        <v>153</v>
      </c>
      <c r="E220" s="142" t="s">
        <v>462</v>
      </c>
      <c r="F220" s="211" t="s">
        <v>463</v>
      </c>
      <c r="G220" s="211"/>
      <c r="H220" s="211"/>
      <c r="I220" s="211"/>
      <c r="J220" s="143" t="s">
        <v>185</v>
      </c>
      <c r="K220" s="144">
        <v>20</v>
      </c>
      <c r="L220" s="212">
        <v>3.8</v>
      </c>
      <c r="M220" s="213"/>
      <c r="N220" s="214">
        <f t="shared" si="35"/>
        <v>76</v>
      </c>
      <c r="O220" s="214"/>
      <c r="P220" s="214"/>
      <c r="Q220" s="214"/>
      <c r="R220" s="33"/>
      <c r="T220" s="146" t="s">
        <v>20</v>
      </c>
      <c r="U220" s="39" t="s">
        <v>45</v>
      </c>
      <c r="W220" s="147">
        <f t="shared" si="36"/>
        <v>0</v>
      </c>
      <c r="X220" s="147">
        <v>0</v>
      </c>
      <c r="Y220" s="147">
        <f t="shared" si="37"/>
        <v>0</v>
      </c>
      <c r="Z220" s="147">
        <v>0</v>
      </c>
      <c r="AA220" s="148">
        <f t="shared" si="38"/>
        <v>0</v>
      </c>
      <c r="AR220" s="16" t="s">
        <v>186</v>
      </c>
      <c r="AT220" s="16" t="s">
        <v>153</v>
      </c>
      <c r="AU220" s="16" t="s">
        <v>84</v>
      </c>
      <c r="AY220" s="16" t="s">
        <v>152</v>
      </c>
      <c r="BE220" s="94">
        <f t="shared" si="39"/>
        <v>0</v>
      </c>
      <c r="BF220" s="94">
        <f t="shared" si="40"/>
        <v>76</v>
      </c>
      <c r="BG220" s="94">
        <f t="shared" si="41"/>
        <v>0</v>
      </c>
      <c r="BH220" s="94">
        <f t="shared" si="42"/>
        <v>0</v>
      </c>
      <c r="BI220" s="94">
        <f t="shared" si="43"/>
        <v>0</v>
      </c>
      <c r="BJ220" s="16" t="s">
        <v>84</v>
      </c>
      <c r="BK220" s="149">
        <f t="shared" si="44"/>
        <v>76</v>
      </c>
      <c r="BL220" s="16" t="s">
        <v>186</v>
      </c>
      <c r="BM220" s="16" t="s">
        <v>464</v>
      </c>
    </row>
    <row r="221" spans="2:65" s="1" customFormat="1" ht="31.5" customHeight="1">
      <c r="B221" s="32"/>
      <c r="C221" s="141" t="s">
        <v>465</v>
      </c>
      <c r="D221" s="141" t="s">
        <v>153</v>
      </c>
      <c r="E221" s="142" t="s">
        <v>466</v>
      </c>
      <c r="F221" s="211" t="s">
        <v>467</v>
      </c>
      <c r="G221" s="211"/>
      <c r="H221" s="211"/>
      <c r="I221" s="211"/>
      <c r="J221" s="143" t="s">
        <v>185</v>
      </c>
      <c r="K221" s="144">
        <v>20</v>
      </c>
      <c r="L221" s="212">
        <v>10.58</v>
      </c>
      <c r="M221" s="213"/>
      <c r="N221" s="214">
        <f t="shared" si="35"/>
        <v>211.6</v>
      </c>
      <c r="O221" s="214"/>
      <c r="P221" s="214"/>
      <c r="Q221" s="214"/>
      <c r="R221" s="33"/>
      <c r="T221" s="146" t="s">
        <v>20</v>
      </c>
      <c r="U221" s="39" t="s">
        <v>45</v>
      </c>
      <c r="W221" s="147">
        <f t="shared" si="36"/>
        <v>0</v>
      </c>
      <c r="X221" s="147">
        <v>0</v>
      </c>
      <c r="Y221" s="147">
        <f t="shared" si="37"/>
        <v>0</v>
      </c>
      <c r="Z221" s="147">
        <v>0</v>
      </c>
      <c r="AA221" s="148">
        <f t="shared" si="38"/>
        <v>0</v>
      </c>
      <c r="AR221" s="16" t="s">
        <v>186</v>
      </c>
      <c r="AT221" s="16" t="s">
        <v>153</v>
      </c>
      <c r="AU221" s="16" t="s">
        <v>84</v>
      </c>
      <c r="AY221" s="16" t="s">
        <v>152</v>
      </c>
      <c r="BE221" s="94">
        <f t="shared" si="39"/>
        <v>0</v>
      </c>
      <c r="BF221" s="94">
        <f t="shared" si="40"/>
        <v>211.6</v>
      </c>
      <c r="BG221" s="94">
        <f t="shared" si="41"/>
        <v>0</v>
      </c>
      <c r="BH221" s="94">
        <f t="shared" si="42"/>
        <v>0</v>
      </c>
      <c r="BI221" s="94">
        <f t="shared" si="43"/>
        <v>0</v>
      </c>
      <c r="BJ221" s="16" t="s">
        <v>84</v>
      </c>
      <c r="BK221" s="149">
        <f t="shared" si="44"/>
        <v>211.6</v>
      </c>
      <c r="BL221" s="16" t="s">
        <v>186</v>
      </c>
      <c r="BM221" s="16" t="s">
        <v>468</v>
      </c>
    </row>
    <row r="222" spans="2:65" s="1" customFormat="1" ht="22.5" customHeight="1">
      <c r="B222" s="32"/>
      <c r="C222" s="141" t="s">
        <v>469</v>
      </c>
      <c r="D222" s="141" t="s">
        <v>153</v>
      </c>
      <c r="E222" s="142" t="s">
        <v>470</v>
      </c>
      <c r="F222" s="211" t="s">
        <v>471</v>
      </c>
      <c r="G222" s="211"/>
      <c r="H222" s="211"/>
      <c r="I222" s="211"/>
      <c r="J222" s="143" t="s">
        <v>472</v>
      </c>
      <c r="K222" s="145">
        <v>17.547999999999998</v>
      </c>
      <c r="L222" s="212">
        <v>6</v>
      </c>
      <c r="M222" s="213"/>
      <c r="N222" s="214">
        <f t="shared" si="35"/>
        <v>105.288</v>
      </c>
      <c r="O222" s="214"/>
      <c r="P222" s="214"/>
      <c r="Q222" s="214"/>
      <c r="R222" s="33"/>
      <c r="T222" s="146" t="s">
        <v>20</v>
      </c>
      <c r="U222" s="39" t="s">
        <v>45</v>
      </c>
      <c r="W222" s="147">
        <f t="shared" si="36"/>
        <v>0</v>
      </c>
      <c r="X222" s="147">
        <v>0</v>
      </c>
      <c r="Y222" s="147">
        <f t="shared" si="37"/>
        <v>0</v>
      </c>
      <c r="Z222" s="147">
        <v>0</v>
      </c>
      <c r="AA222" s="148">
        <f t="shared" si="38"/>
        <v>0</v>
      </c>
      <c r="AR222" s="16" t="s">
        <v>186</v>
      </c>
      <c r="AT222" s="16" t="s">
        <v>153</v>
      </c>
      <c r="AU222" s="16" t="s">
        <v>84</v>
      </c>
      <c r="AY222" s="16" t="s">
        <v>152</v>
      </c>
      <c r="BE222" s="94">
        <f t="shared" si="39"/>
        <v>0</v>
      </c>
      <c r="BF222" s="94">
        <f t="shared" si="40"/>
        <v>105.288</v>
      </c>
      <c r="BG222" s="94">
        <f t="shared" si="41"/>
        <v>0</v>
      </c>
      <c r="BH222" s="94">
        <f t="shared" si="42"/>
        <v>0</v>
      </c>
      <c r="BI222" s="94">
        <f t="shared" si="43"/>
        <v>0</v>
      </c>
      <c r="BJ222" s="16" t="s">
        <v>84</v>
      </c>
      <c r="BK222" s="149">
        <f t="shared" si="44"/>
        <v>105.288</v>
      </c>
      <c r="BL222" s="16" t="s">
        <v>186</v>
      </c>
      <c r="BM222" s="16" t="s">
        <v>473</v>
      </c>
    </row>
    <row r="223" spans="2:65" s="1" customFormat="1" ht="22.5" customHeight="1">
      <c r="B223" s="32"/>
      <c r="C223" s="141" t="s">
        <v>474</v>
      </c>
      <c r="D223" s="141" t="s">
        <v>153</v>
      </c>
      <c r="E223" s="142" t="s">
        <v>475</v>
      </c>
      <c r="F223" s="211" t="s">
        <v>476</v>
      </c>
      <c r="G223" s="211"/>
      <c r="H223" s="211"/>
      <c r="I223" s="211"/>
      <c r="J223" s="143" t="s">
        <v>168</v>
      </c>
      <c r="K223" s="144">
        <v>12</v>
      </c>
      <c r="L223" s="212">
        <v>9.19</v>
      </c>
      <c r="M223" s="213"/>
      <c r="N223" s="214">
        <f t="shared" si="35"/>
        <v>110.28</v>
      </c>
      <c r="O223" s="214"/>
      <c r="P223" s="214"/>
      <c r="Q223" s="214"/>
      <c r="R223" s="33"/>
      <c r="T223" s="146" t="s">
        <v>20</v>
      </c>
      <c r="U223" s="39" t="s">
        <v>45</v>
      </c>
      <c r="W223" s="147">
        <f t="shared" si="36"/>
        <v>0</v>
      </c>
      <c r="X223" s="147">
        <v>0</v>
      </c>
      <c r="Y223" s="147">
        <f t="shared" si="37"/>
        <v>0</v>
      </c>
      <c r="Z223" s="147">
        <v>0</v>
      </c>
      <c r="AA223" s="148">
        <f t="shared" si="38"/>
        <v>0</v>
      </c>
      <c r="AR223" s="16" t="s">
        <v>186</v>
      </c>
      <c r="AT223" s="16" t="s">
        <v>153</v>
      </c>
      <c r="AU223" s="16" t="s">
        <v>84</v>
      </c>
      <c r="AY223" s="16" t="s">
        <v>152</v>
      </c>
      <c r="BE223" s="94">
        <f t="shared" si="39"/>
        <v>0</v>
      </c>
      <c r="BF223" s="94">
        <f t="shared" si="40"/>
        <v>110.28</v>
      </c>
      <c r="BG223" s="94">
        <f t="shared" si="41"/>
        <v>0</v>
      </c>
      <c r="BH223" s="94">
        <f t="shared" si="42"/>
        <v>0</v>
      </c>
      <c r="BI223" s="94">
        <f t="shared" si="43"/>
        <v>0</v>
      </c>
      <c r="BJ223" s="16" t="s">
        <v>84</v>
      </c>
      <c r="BK223" s="149">
        <f t="shared" si="44"/>
        <v>110.28</v>
      </c>
      <c r="BL223" s="16" t="s">
        <v>186</v>
      </c>
      <c r="BM223" s="16" t="s">
        <v>477</v>
      </c>
    </row>
    <row r="224" spans="2:65" s="9" customFormat="1" ht="29.85" customHeight="1">
      <c r="B224" s="131"/>
      <c r="D224" s="140" t="s">
        <v>127</v>
      </c>
      <c r="E224" s="140"/>
      <c r="F224" s="140"/>
      <c r="G224" s="140"/>
      <c r="H224" s="140"/>
      <c r="I224" s="140"/>
      <c r="J224" s="140"/>
      <c r="K224" s="140"/>
      <c r="L224" s="140"/>
      <c r="M224" s="140"/>
      <c r="N224" s="209">
        <f>BK224</f>
        <v>1003.5780000000001</v>
      </c>
      <c r="O224" s="210"/>
      <c r="P224" s="210"/>
      <c r="Q224" s="210"/>
      <c r="R224" s="133"/>
      <c r="T224" s="134"/>
      <c r="W224" s="135">
        <f>SUM(W225:W234)</f>
        <v>0</v>
      </c>
      <c r="Y224" s="135">
        <f>SUM(Y225:Y234)</f>
        <v>1.2480000000000002E-2</v>
      </c>
      <c r="AA224" s="136">
        <f>SUM(AA225:AA234)</f>
        <v>0</v>
      </c>
      <c r="AR224" s="137" t="s">
        <v>162</v>
      </c>
      <c r="AT224" s="138" t="s">
        <v>77</v>
      </c>
      <c r="AU224" s="138" t="s">
        <v>86</v>
      </c>
      <c r="AY224" s="137" t="s">
        <v>152</v>
      </c>
      <c r="BK224" s="139">
        <f>SUM(BK225:BK234)</f>
        <v>1003.5780000000001</v>
      </c>
    </row>
    <row r="225" spans="2:65" s="1" customFormat="1" ht="22.5" customHeight="1">
      <c r="B225" s="32"/>
      <c r="C225" s="141" t="s">
        <v>478</v>
      </c>
      <c r="D225" s="141" t="s">
        <v>153</v>
      </c>
      <c r="E225" s="142" t="s">
        <v>479</v>
      </c>
      <c r="F225" s="211" t="s">
        <v>480</v>
      </c>
      <c r="G225" s="211"/>
      <c r="H225" s="211"/>
      <c r="I225" s="211"/>
      <c r="J225" s="143" t="s">
        <v>185</v>
      </c>
      <c r="K225" s="144">
        <v>4</v>
      </c>
      <c r="L225" s="212">
        <v>7.9</v>
      </c>
      <c r="M225" s="213"/>
      <c r="N225" s="214">
        <f t="shared" ref="N225:N234" si="45">ROUND(L225*K225,3)</f>
        <v>31.6</v>
      </c>
      <c r="O225" s="214"/>
      <c r="P225" s="214"/>
      <c r="Q225" s="214"/>
      <c r="R225" s="33"/>
      <c r="T225" s="146" t="s">
        <v>20</v>
      </c>
      <c r="U225" s="39" t="s">
        <v>45</v>
      </c>
      <c r="W225" s="147">
        <f t="shared" ref="W225:W234" si="46">V225*K225</f>
        <v>0</v>
      </c>
      <c r="X225" s="147">
        <v>0</v>
      </c>
      <c r="Y225" s="147">
        <f t="shared" ref="Y225:Y234" si="47">X225*K225</f>
        <v>0</v>
      </c>
      <c r="Z225" s="147">
        <v>0</v>
      </c>
      <c r="AA225" s="148">
        <f t="shared" ref="AA225:AA234" si="48">Z225*K225</f>
        <v>0</v>
      </c>
      <c r="AR225" s="16" t="s">
        <v>186</v>
      </c>
      <c r="AT225" s="16" t="s">
        <v>153</v>
      </c>
      <c r="AU225" s="16" t="s">
        <v>84</v>
      </c>
      <c r="AY225" s="16" t="s">
        <v>152</v>
      </c>
      <c r="BE225" s="94">
        <f t="shared" ref="BE225:BE234" si="49">IF(U225="základná",N225,0)</f>
        <v>0</v>
      </c>
      <c r="BF225" s="94">
        <f t="shared" ref="BF225:BF234" si="50">IF(U225="znížená",N225,0)</f>
        <v>31.6</v>
      </c>
      <c r="BG225" s="94">
        <f t="shared" ref="BG225:BG234" si="51">IF(U225="zákl. prenesená",N225,0)</f>
        <v>0</v>
      </c>
      <c r="BH225" s="94">
        <f t="shared" ref="BH225:BH234" si="52">IF(U225="zníž. prenesená",N225,0)</f>
        <v>0</v>
      </c>
      <c r="BI225" s="94">
        <f t="shared" ref="BI225:BI234" si="53">IF(U225="nulová",N225,0)</f>
        <v>0</v>
      </c>
      <c r="BJ225" s="16" t="s">
        <v>84</v>
      </c>
      <c r="BK225" s="149">
        <f t="shared" ref="BK225:BK234" si="54">ROUND(L225*K225,3)</f>
        <v>31.6</v>
      </c>
      <c r="BL225" s="16" t="s">
        <v>186</v>
      </c>
      <c r="BM225" s="16" t="s">
        <v>481</v>
      </c>
    </row>
    <row r="226" spans="2:65" s="1" customFormat="1" ht="31.5" customHeight="1">
      <c r="B226" s="32"/>
      <c r="C226" s="150" t="s">
        <v>482</v>
      </c>
      <c r="D226" s="150" t="s">
        <v>261</v>
      </c>
      <c r="E226" s="151" t="s">
        <v>483</v>
      </c>
      <c r="F226" s="215" t="s">
        <v>484</v>
      </c>
      <c r="G226" s="215"/>
      <c r="H226" s="215"/>
      <c r="I226" s="215"/>
      <c r="J226" s="152" t="s">
        <v>185</v>
      </c>
      <c r="K226" s="153">
        <v>4</v>
      </c>
      <c r="L226" s="216">
        <v>5.1589999999999998</v>
      </c>
      <c r="M226" s="217"/>
      <c r="N226" s="218">
        <f t="shared" si="45"/>
        <v>20.635999999999999</v>
      </c>
      <c r="O226" s="214"/>
      <c r="P226" s="214"/>
      <c r="Q226" s="214"/>
      <c r="R226" s="33"/>
      <c r="T226" s="146" t="s">
        <v>20</v>
      </c>
      <c r="U226" s="39" t="s">
        <v>45</v>
      </c>
      <c r="W226" s="147">
        <f t="shared" si="46"/>
        <v>0</v>
      </c>
      <c r="X226" s="147">
        <v>1.2E-4</v>
      </c>
      <c r="Y226" s="147">
        <f t="shared" si="47"/>
        <v>4.8000000000000001E-4</v>
      </c>
      <c r="Z226" s="147">
        <v>0</v>
      </c>
      <c r="AA226" s="148">
        <f t="shared" si="48"/>
        <v>0</v>
      </c>
      <c r="AR226" s="16" t="s">
        <v>336</v>
      </c>
      <c r="AT226" s="16" t="s">
        <v>261</v>
      </c>
      <c r="AU226" s="16" t="s">
        <v>84</v>
      </c>
      <c r="AY226" s="16" t="s">
        <v>152</v>
      </c>
      <c r="BE226" s="94">
        <f t="shared" si="49"/>
        <v>0</v>
      </c>
      <c r="BF226" s="94">
        <f t="shared" si="50"/>
        <v>20.635999999999999</v>
      </c>
      <c r="BG226" s="94">
        <f t="shared" si="51"/>
        <v>0</v>
      </c>
      <c r="BH226" s="94">
        <f t="shared" si="52"/>
        <v>0</v>
      </c>
      <c r="BI226" s="94">
        <f t="shared" si="53"/>
        <v>0</v>
      </c>
      <c r="BJ226" s="16" t="s">
        <v>84</v>
      </c>
      <c r="BK226" s="149">
        <f t="shared" si="54"/>
        <v>20.635999999999999</v>
      </c>
      <c r="BL226" s="16" t="s">
        <v>336</v>
      </c>
      <c r="BM226" s="16" t="s">
        <v>485</v>
      </c>
    </row>
    <row r="227" spans="2:65" s="1" customFormat="1" ht="31.5" customHeight="1">
      <c r="B227" s="32"/>
      <c r="C227" s="141" t="s">
        <v>486</v>
      </c>
      <c r="D227" s="141" t="s">
        <v>153</v>
      </c>
      <c r="E227" s="142" t="s">
        <v>487</v>
      </c>
      <c r="F227" s="211" t="s">
        <v>488</v>
      </c>
      <c r="G227" s="211"/>
      <c r="H227" s="211"/>
      <c r="I227" s="211"/>
      <c r="J227" s="143" t="s">
        <v>185</v>
      </c>
      <c r="K227" s="144">
        <v>20</v>
      </c>
      <c r="L227" s="212">
        <v>6.2</v>
      </c>
      <c r="M227" s="213"/>
      <c r="N227" s="214">
        <f t="shared" si="45"/>
        <v>124</v>
      </c>
      <c r="O227" s="214"/>
      <c r="P227" s="214"/>
      <c r="Q227" s="214"/>
      <c r="R227" s="33"/>
      <c r="T227" s="146" t="s">
        <v>20</v>
      </c>
      <c r="U227" s="39" t="s">
        <v>45</v>
      </c>
      <c r="W227" s="147">
        <f t="shared" si="46"/>
        <v>0</v>
      </c>
      <c r="X227" s="147">
        <v>0</v>
      </c>
      <c r="Y227" s="147">
        <f t="shared" si="47"/>
        <v>0</v>
      </c>
      <c r="Z227" s="147">
        <v>0</v>
      </c>
      <c r="AA227" s="148">
        <f t="shared" si="48"/>
        <v>0</v>
      </c>
      <c r="AR227" s="16" t="s">
        <v>186</v>
      </c>
      <c r="AT227" s="16" t="s">
        <v>153</v>
      </c>
      <c r="AU227" s="16" t="s">
        <v>84</v>
      </c>
      <c r="AY227" s="16" t="s">
        <v>152</v>
      </c>
      <c r="BE227" s="94">
        <f t="shared" si="49"/>
        <v>0</v>
      </c>
      <c r="BF227" s="94">
        <f t="shared" si="50"/>
        <v>124</v>
      </c>
      <c r="BG227" s="94">
        <f t="shared" si="51"/>
        <v>0</v>
      </c>
      <c r="BH227" s="94">
        <f t="shared" si="52"/>
        <v>0</v>
      </c>
      <c r="BI227" s="94">
        <f t="shared" si="53"/>
        <v>0</v>
      </c>
      <c r="BJ227" s="16" t="s">
        <v>84</v>
      </c>
      <c r="BK227" s="149">
        <f t="shared" si="54"/>
        <v>124</v>
      </c>
      <c r="BL227" s="16" t="s">
        <v>186</v>
      </c>
      <c r="BM227" s="16" t="s">
        <v>489</v>
      </c>
    </row>
    <row r="228" spans="2:65" s="1" customFormat="1" ht="31.5" customHeight="1">
      <c r="B228" s="32"/>
      <c r="C228" s="150" t="s">
        <v>490</v>
      </c>
      <c r="D228" s="150" t="s">
        <v>261</v>
      </c>
      <c r="E228" s="151" t="s">
        <v>491</v>
      </c>
      <c r="F228" s="215" t="s">
        <v>492</v>
      </c>
      <c r="G228" s="215"/>
      <c r="H228" s="215"/>
      <c r="I228" s="215"/>
      <c r="J228" s="152" t="s">
        <v>185</v>
      </c>
      <c r="K228" s="153">
        <v>20</v>
      </c>
      <c r="L228" s="216">
        <v>17.38</v>
      </c>
      <c r="M228" s="217"/>
      <c r="N228" s="218">
        <f t="shared" si="45"/>
        <v>347.6</v>
      </c>
      <c r="O228" s="214"/>
      <c r="P228" s="214"/>
      <c r="Q228" s="214"/>
      <c r="R228" s="33"/>
      <c r="T228" s="146" t="s">
        <v>20</v>
      </c>
      <c r="U228" s="39" t="s">
        <v>45</v>
      </c>
      <c r="W228" s="147">
        <f t="shared" si="46"/>
        <v>0</v>
      </c>
      <c r="X228" s="147">
        <v>1E-4</v>
      </c>
      <c r="Y228" s="147">
        <f t="shared" si="47"/>
        <v>2E-3</v>
      </c>
      <c r="Z228" s="147">
        <v>0</v>
      </c>
      <c r="AA228" s="148">
        <f t="shared" si="48"/>
        <v>0</v>
      </c>
      <c r="AR228" s="16" t="s">
        <v>336</v>
      </c>
      <c r="AT228" s="16" t="s">
        <v>261</v>
      </c>
      <c r="AU228" s="16" t="s">
        <v>84</v>
      </c>
      <c r="AY228" s="16" t="s">
        <v>152</v>
      </c>
      <c r="BE228" s="94">
        <f t="shared" si="49"/>
        <v>0</v>
      </c>
      <c r="BF228" s="94">
        <f t="shared" si="50"/>
        <v>347.6</v>
      </c>
      <c r="BG228" s="94">
        <f t="shared" si="51"/>
        <v>0</v>
      </c>
      <c r="BH228" s="94">
        <f t="shared" si="52"/>
        <v>0</v>
      </c>
      <c r="BI228" s="94">
        <f t="shared" si="53"/>
        <v>0</v>
      </c>
      <c r="BJ228" s="16" t="s">
        <v>84</v>
      </c>
      <c r="BK228" s="149">
        <f t="shared" si="54"/>
        <v>347.6</v>
      </c>
      <c r="BL228" s="16" t="s">
        <v>336</v>
      </c>
      <c r="BM228" s="16" t="s">
        <v>493</v>
      </c>
    </row>
    <row r="229" spans="2:65" s="1" customFormat="1" ht="31.5" customHeight="1">
      <c r="B229" s="32"/>
      <c r="C229" s="141" t="s">
        <v>494</v>
      </c>
      <c r="D229" s="141" t="s">
        <v>153</v>
      </c>
      <c r="E229" s="142" t="s">
        <v>495</v>
      </c>
      <c r="F229" s="211" t="s">
        <v>496</v>
      </c>
      <c r="G229" s="211"/>
      <c r="H229" s="211"/>
      <c r="I229" s="211"/>
      <c r="J229" s="143" t="s">
        <v>168</v>
      </c>
      <c r="K229" s="144">
        <v>100</v>
      </c>
      <c r="L229" s="212">
        <v>1.25</v>
      </c>
      <c r="M229" s="213"/>
      <c r="N229" s="214">
        <f t="shared" si="45"/>
        <v>125</v>
      </c>
      <c r="O229" s="214"/>
      <c r="P229" s="214"/>
      <c r="Q229" s="214"/>
      <c r="R229" s="33"/>
      <c r="T229" s="146" t="s">
        <v>20</v>
      </c>
      <c r="U229" s="39" t="s">
        <v>45</v>
      </c>
      <c r="W229" s="147">
        <f t="shared" si="46"/>
        <v>0</v>
      </c>
      <c r="X229" s="147">
        <v>0</v>
      </c>
      <c r="Y229" s="147">
        <f t="shared" si="47"/>
        <v>0</v>
      </c>
      <c r="Z229" s="147">
        <v>0</v>
      </c>
      <c r="AA229" s="148">
        <f t="shared" si="48"/>
        <v>0</v>
      </c>
      <c r="AR229" s="16" t="s">
        <v>186</v>
      </c>
      <c r="AT229" s="16" t="s">
        <v>153</v>
      </c>
      <c r="AU229" s="16" t="s">
        <v>84</v>
      </c>
      <c r="AY229" s="16" t="s">
        <v>152</v>
      </c>
      <c r="BE229" s="94">
        <f t="shared" si="49"/>
        <v>0</v>
      </c>
      <c r="BF229" s="94">
        <f t="shared" si="50"/>
        <v>125</v>
      </c>
      <c r="BG229" s="94">
        <f t="shared" si="51"/>
        <v>0</v>
      </c>
      <c r="BH229" s="94">
        <f t="shared" si="52"/>
        <v>0</v>
      </c>
      <c r="BI229" s="94">
        <f t="shared" si="53"/>
        <v>0</v>
      </c>
      <c r="BJ229" s="16" t="s">
        <v>84</v>
      </c>
      <c r="BK229" s="149">
        <f t="shared" si="54"/>
        <v>125</v>
      </c>
      <c r="BL229" s="16" t="s">
        <v>186</v>
      </c>
      <c r="BM229" s="16" t="s">
        <v>497</v>
      </c>
    </row>
    <row r="230" spans="2:65" s="1" customFormat="1" ht="31.5" customHeight="1">
      <c r="B230" s="32"/>
      <c r="C230" s="150" t="s">
        <v>498</v>
      </c>
      <c r="D230" s="150" t="s">
        <v>261</v>
      </c>
      <c r="E230" s="151" t="s">
        <v>499</v>
      </c>
      <c r="F230" s="215" t="s">
        <v>500</v>
      </c>
      <c r="G230" s="215"/>
      <c r="H230" s="215"/>
      <c r="I230" s="215"/>
      <c r="J230" s="152" t="s">
        <v>168</v>
      </c>
      <c r="K230" s="153">
        <v>100</v>
      </c>
      <c r="L230" s="216">
        <v>0.31900000000000001</v>
      </c>
      <c r="M230" s="217"/>
      <c r="N230" s="218">
        <f t="shared" si="45"/>
        <v>31.9</v>
      </c>
      <c r="O230" s="214"/>
      <c r="P230" s="214"/>
      <c r="Q230" s="214"/>
      <c r="R230" s="33"/>
      <c r="T230" s="146" t="s">
        <v>20</v>
      </c>
      <c r="U230" s="39" t="s">
        <v>45</v>
      </c>
      <c r="W230" s="147">
        <f t="shared" si="46"/>
        <v>0</v>
      </c>
      <c r="X230" s="147">
        <v>5.0000000000000002E-5</v>
      </c>
      <c r="Y230" s="147">
        <f t="shared" si="47"/>
        <v>5.0000000000000001E-3</v>
      </c>
      <c r="Z230" s="147">
        <v>0</v>
      </c>
      <c r="AA230" s="148">
        <f t="shared" si="48"/>
        <v>0</v>
      </c>
      <c r="AR230" s="16" t="s">
        <v>336</v>
      </c>
      <c r="AT230" s="16" t="s">
        <v>261</v>
      </c>
      <c r="AU230" s="16" t="s">
        <v>84</v>
      </c>
      <c r="AY230" s="16" t="s">
        <v>152</v>
      </c>
      <c r="BE230" s="94">
        <f t="shared" si="49"/>
        <v>0</v>
      </c>
      <c r="BF230" s="94">
        <f t="shared" si="50"/>
        <v>31.9</v>
      </c>
      <c r="BG230" s="94">
        <f t="shared" si="51"/>
        <v>0</v>
      </c>
      <c r="BH230" s="94">
        <f t="shared" si="52"/>
        <v>0</v>
      </c>
      <c r="BI230" s="94">
        <f t="shared" si="53"/>
        <v>0</v>
      </c>
      <c r="BJ230" s="16" t="s">
        <v>84</v>
      </c>
      <c r="BK230" s="149">
        <f t="shared" si="54"/>
        <v>31.9</v>
      </c>
      <c r="BL230" s="16" t="s">
        <v>336</v>
      </c>
      <c r="BM230" s="16" t="s">
        <v>501</v>
      </c>
    </row>
    <row r="231" spans="2:65" s="1" customFormat="1" ht="31.5" customHeight="1">
      <c r="B231" s="32"/>
      <c r="C231" s="141" t="s">
        <v>502</v>
      </c>
      <c r="D231" s="141" t="s">
        <v>153</v>
      </c>
      <c r="E231" s="142" t="s">
        <v>503</v>
      </c>
      <c r="F231" s="211" t="s">
        <v>504</v>
      </c>
      <c r="G231" s="211"/>
      <c r="H231" s="211"/>
      <c r="I231" s="211"/>
      <c r="J231" s="143" t="s">
        <v>185</v>
      </c>
      <c r="K231" s="144">
        <v>1</v>
      </c>
      <c r="L231" s="212">
        <v>21.5</v>
      </c>
      <c r="M231" s="213"/>
      <c r="N231" s="214">
        <f t="shared" si="45"/>
        <v>21.5</v>
      </c>
      <c r="O231" s="214"/>
      <c r="P231" s="214"/>
      <c r="Q231" s="214"/>
      <c r="R231" s="33"/>
      <c r="T231" s="146" t="s">
        <v>20</v>
      </c>
      <c r="U231" s="39" t="s">
        <v>45</v>
      </c>
      <c r="W231" s="147">
        <f t="shared" si="46"/>
        <v>0</v>
      </c>
      <c r="X231" s="147">
        <v>0</v>
      </c>
      <c r="Y231" s="147">
        <f t="shared" si="47"/>
        <v>0</v>
      </c>
      <c r="Z231" s="147">
        <v>0</v>
      </c>
      <c r="AA231" s="148">
        <f t="shared" si="48"/>
        <v>0</v>
      </c>
      <c r="AR231" s="16" t="s">
        <v>186</v>
      </c>
      <c r="AT231" s="16" t="s">
        <v>153</v>
      </c>
      <c r="AU231" s="16" t="s">
        <v>84</v>
      </c>
      <c r="AY231" s="16" t="s">
        <v>152</v>
      </c>
      <c r="BE231" s="94">
        <f t="shared" si="49"/>
        <v>0</v>
      </c>
      <c r="BF231" s="94">
        <f t="shared" si="50"/>
        <v>21.5</v>
      </c>
      <c r="BG231" s="94">
        <f t="shared" si="51"/>
        <v>0</v>
      </c>
      <c r="BH231" s="94">
        <f t="shared" si="52"/>
        <v>0</v>
      </c>
      <c r="BI231" s="94">
        <f t="shared" si="53"/>
        <v>0</v>
      </c>
      <c r="BJ231" s="16" t="s">
        <v>84</v>
      </c>
      <c r="BK231" s="149">
        <f t="shared" si="54"/>
        <v>21.5</v>
      </c>
      <c r="BL231" s="16" t="s">
        <v>186</v>
      </c>
      <c r="BM231" s="16" t="s">
        <v>505</v>
      </c>
    </row>
    <row r="232" spans="2:65" s="1" customFormat="1" ht="31.5" customHeight="1">
      <c r="B232" s="32"/>
      <c r="C232" s="150" t="s">
        <v>506</v>
      </c>
      <c r="D232" s="150" t="s">
        <v>261</v>
      </c>
      <c r="E232" s="151" t="s">
        <v>507</v>
      </c>
      <c r="F232" s="215" t="s">
        <v>508</v>
      </c>
      <c r="G232" s="215"/>
      <c r="H232" s="215"/>
      <c r="I232" s="215"/>
      <c r="J232" s="152" t="s">
        <v>185</v>
      </c>
      <c r="K232" s="153">
        <v>1</v>
      </c>
      <c r="L232" s="216">
        <v>90.31</v>
      </c>
      <c r="M232" s="217"/>
      <c r="N232" s="218">
        <f t="shared" si="45"/>
        <v>90.31</v>
      </c>
      <c r="O232" s="214"/>
      <c r="P232" s="214"/>
      <c r="Q232" s="214"/>
      <c r="R232" s="33"/>
      <c r="T232" s="146" t="s">
        <v>20</v>
      </c>
      <c r="U232" s="39" t="s">
        <v>45</v>
      </c>
      <c r="W232" s="147">
        <f t="shared" si="46"/>
        <v>0</v>
      </c>
      <c r="X232" s="147">
        <v>5.0000000000000001E-3</v>
      </c>
      <c r="Y232" s="147">
        <f t="shared" si="47"/>
        <v>5.0000000000000001E-3</v>
      </c>
      <c r="Z232" s="147">
        <v>0</v>
      </c>
      <c r="AA232" s="148">
        <f t="shared" si="48"/>
        <v>0</v>
      </c>
      <c r="AR232" s="16" t="s">
        <v>336</v>
      </c>
      <c r="AT232" s="16" t="s">
        <v>261</v>
      </c>
      <c r="AU232" s="16" t="s">
        <v>84</v>
      </c>
      <c r="AY232" s="16" t="s">
        <v>152</v>
      </c>
      <c r="BE232" s="94">
        <f t="shared" si="49"/>
        <v>0</v>
      </c>
      <c r="BF232" s="94">
        <f t="shared" si="50"/>
        <v>90.31</v>
      </c>
      <c r="BG232" s="94">
        <f t="shared" si="51"/>
        <v>0</v>
      </c>
      <c r="BH232" s="94">
        <f t="shared" si="52"/>
        <v>0</v>
      </c>
      <c r="BI232" s="94">
        <f t="shared" si="53"/>
        <v>0</v>
      </c>
      <c r="BJ232" s="16" t="s">
        <v>84</v>
      </c>
      <c r="BK232" s="149">
        <f t="shared" si="54"/>
        <v>90.31</v>
      </c>
      <c r="BL232" s="16" t="s">
        <v>336</v>
      </c>
      <c r="BM232" s="16" t="s">
        <v>509</v>
      </c>
    </row>
    <row r="233" spans="2:65" s="1" customFormat="1" ht="22.5" customHeight="1">
      <c r="B233" s="32"/>
      <c r="C233" s="141" t="s">
        <v>510</v>
      </c>
      <c r="D233" s="141" t="s">
        <v>153</v>
      </c>
      <c r="E233" s="142" t="s">
        <v>511</v>
      </c>
      <c r="F233" s="211" t="s">
        <v>471</v>
      </c>
      <c r="G233" s="211"/>
      <c r="H233" s="211"/>
      <c r="I233" s="211"/>
      <c r="J233" s="143" t="s">
        <v>472</v>
      </c>
      <c r="K233" s="145">
        <v>17.547999999999998</v>
      </c>
      <c r="L233" s="212">
        <v>6</v>
      </c>
      <c r="M233" s="213"/>
      <c r="N233" s="214">
        <f t="shared" si="45"/>
        <v>105.288</v>
      </c>
      <c r="O233" s="214"/>
      <c r="P233" s="214"/>
      <c r="Q233" s="214"/>
      <c r="R233" s="33"/>
      <c r="T233" s="146" t="s">
        <v>20</v>
      </c>
      <c r="U233" s="39" t="s">
        <v>45</v>
      </c>
      <c r="W233" s="147">
        <f t="shared" si="46"/>
        <v>0</v>
      </c>
      <c r="X233" s="147">
        <v>0</v>
      </c>
      <c r="Y233" s="147">
        <f t="shared" si="47"/>
        <v>0</v>
      </c>
      <c r="Z233" s="147">
        <v>0</v>
      </c>
      <c r="AA233" s="148">
        <f t="shared" si="48"/>
        <v>0</v>
      </c>
      <c r="AR233" s="16" t="s">
        <v>186</v>
      </c>
      <c r="AT233" s="16" t="s">
        <v>153</v>
      </c>
      <c r="AU233" s="16" t="s">
        <v>84</v>
      </c>
      <c r="AY233" s="16" t="s">
        <v>152</v>
      </c>
      <c r="BE233" s="94">
        <f t="shared" si="49"/>
        <v>0</v>
      </c>
      <c r="BF233" s="94">
        <f t="shared" si="50"/>
        <v>105.288</v>
      </c>
      <c r="BG233" s="94">
        <f t="shared" si="51"/>
        <v>0</v>
      </c>
      <c r="BH233" s="94">
        <f t="shared" si="52"/>
        <v>0</v>
      </c>
      <c r="BI233" s="94">
        <f t="shared" si="53"/>
        <v>0</v>
      </c>
      <c r="BJ233" s="16" t="s">
        <v>84</v>
      </c>
      <c r="BK233" s="149">
        <f t="shared" si="54"/>
        <v>105.288</v>
      </c>
      <c r="BL233" s="16" t="s">
        <v>186</v>
      </c>
      <c r="BM233" s="16" t="s">
        <v>512</v>
      </c>
    </row>
    <row r="234" spans="2:65" s="1" customFormat="1" ht="22.5" customHeight="1">
      <c r="B234" s="32"/>
      <c r="C234" s="141" t="s">
        <v>513</v>
      </c>
      <c r="D234" s="141" t="s">
        <v>153</v>
      </c>
      <c r="E234" s="142" t="s">
        <v>514</v>
      </c>
      <c r="F234" s="211" t="s">
        <v>476</v>
      </c>
      <c r="G234" s="211"/>
      <c r="H234" s="211"/>
      <c r="I234" s="211"/>
      <c r="J234" s="143" t="s">
        <v>472</v>
      </c>
      <c r="K234" s="145">
        <v>12</v>
      </c>
      <c r="L234" s="212">
        <v>8.8119999999999994</v>
      </c>
      <c r="M234" s="213"/>
      <c r="N234" s="214">
        <f t="shared" si="45"/>
        <v>105.744</v>
      </c>
      <c r="O234" s="214"/>
      <c r="P234" s="214"/>
      <c r="Q234" s="214"/>
      <c r="R234" s="33"/>
      <c r="T234" s="146" t="s">
        <v>20</v>
      </c>
      <c r="U234" s="39" t="s">
        <v>45</v>
      </c>
      <c r="W234" s="147">
        <f t="shared" si="46"/>
        <v>0</v>
      </c>
      <c r="X234" s="147">
        <v>0</v>
      </c>
      <c r="Y234" s="147">
        <f t="shared" si="47"/>
        <v>0</v>
      </c>
      <c r="Z234" s="147">
        <v>0</v>
      </c>
      <c r="AA234" s="148">
        <f t="shared" si="48"/>
        <v>0</v>
      </c>
      <c r="AR234" s="16" t="s">
        <v>186</v>
      </c>
      <c r="AT234" s="16" t="s">
        <v>153</v>
      </c>
      <c r="AU234" s="16" t="s">
        <v>84</v>
      </c>
      <c r="AY234" s="16" t="s">
        <v>152</v>
      </c>
      <c r="BE234" s="94">
        <f t="shared" si="49"/>
        <v>0</v>
      </c>
      <c r="BF234" s="94">
        <f t="shared" si="50"/>
        <v>105.744</v>
      </c>
      <c r="BG234" s="94">
        <f t="shared" si="51"/>
        <v>0</v>
      </c>
      <c r="BH234" s="94">
        <f t="shared" si="52"/>
        <v>0</v>
      </c>
      <c r="BI234" s="94">
        <f t="shared" si="53"/>
        <v>0</v>
      </c>
      <c r="BJ234" s="16" t="s">
        <v>84</v>
      </c>
      <c r="BK234" s="149">
        <f t="shared" si="54"/>
        <v>105.744</v>
      </c>
      <c r="BL234" s="16" t="s">
        <v>186</v>
      </c>
      <c r="BM234" s="16" t="s">
        <v>515</v>
      </c>
    </row>
    <row r="235" spans="2:65" s="9" customFormat="1" ht="37.35" customHeight="1">
      <c r="B235" s="131"/>
      <c r="D235" s="132" t="s">
        <v>128</v>
      </c>
      <c r="E235" s="132"/>
      <c r="F235" s="132"/>
      <c r="G235" s="132"/>
      <c r="H235" s="132"/>
      <c r="I235" s="132"/>
      <c r="J235" s="132"/>
      <c r="K235" s="132"/>
      <c r="L235" s="132"/>
      <c r="M235" s="132"/>
      <c r="N235" s="198">
        <f>BK235</f>
        <v>1492</v>
      </c>
      <c r="O235" s="199"/>
      <c r="P235" s="199"/>
      <c r="Q235" s="199"/>
      <c r="R235" s="133"/>
      <c r="T235" s="134"/>
      <c r="W235" s="135">
        <f>SUM(W236:W238)</f>
        <v>0</v>
      </c>
      <c r="Y235" s="135">
        <f>SUM(Y236:Y238)</f>
        <v>0</v>
      </c>
      <c r="AA235" s="136">
        <f>SUM(AA236:AA238)</f>
        <v>0</v>
      </c>
      <c r="AR235" s="137" t="s">
        <v>157</v>
      </c>
      <c r="AT235" s="138" t="s">
        <v>77</v>
      </c>
      <c r="AU235" s="138" t="s">
        <v>78</v>
      </c>
      <c r="AY235" s="137" t="s">
        <v>152</v>
      </c>
      <c r="BK235" s="139">
        <f>SUM(BK236:BK238)</f>
        <v>1492</v>
      </c>
    </row>
    <row r="236" spans="2:65" s="1" customFormat="1" ht="31.5" customHeight="1">
      <c r="B236" s="32"/>
      <c r="C236" s="141" t="s">
        <v>516</v>
      </c>
      <c r="D236" s="141" t="s">
        <v>153</v>
      </c>
      <c r="E236" s="142" t="s">
        <v>517</v>
      </c>
      <c r="F236" s="211" t="s">
        <v>518</v>
      </c>
      <c r="G236" s="211"/>
      <c r="H236" s="211"/>
      <c r="I236" s="211"/>
      <c r="J236" s="143" t="s">
        <v>519</v>
      </c>
      <c r="K236" s="144">
        <v>24</v>
      </c>
      <c r="L236" s="212">
        <v>13</v>
      </c>
      <c r="M236" s="213"/>
      <c r="N236" s="214">
        <f>ROUND(L236*K236,3)</f>
        <v>312</v>
      </c>
      <c r="O236" s="214"/>
      <c r="P236" s="214"/>
      <c r="Q236" s="214"/>
      <c r="R236" s="33"/>
      <c r="T236" s="146" t="s">
        <v>20</v>
      </c>
      <c r="U236" s="39" t="s">
        <v>45</v>
      </c>
      <c r="W236" s="147">
        <f>V236*K236</f>
        <v>0</v>
      </c>
      <c r="X236" s="147">
        <v>0</v>
      </c>
      <c r="Y236" s="147">
        <f>X236*K236</f>
        <v>0</v>
      </c>
      <c r="Z236" s="147">
        <v>0</v>
      </c>
      <c r="AA236" s="148">
        <f>Z236*K236</f>
        <v>0</v>
      </c>
      <c r="AR236" s="16" t="s">
        <v>520</v>
      </c>
      <c r="AT236" s="16" t="s">
        <v>153</v>
      </c>
      <c r="AU236" s="16" t="s">
        <v>86</v>
      </c>
      <c r="AY236" s="16" t="s">
        <v>152</v>
      </c>
      <c r="BE236" s="94">
        <f>IF(U236="základná",N236,0)</f>
        <v>0</v>
      </c>
      <c r="BF236" s="94">
        <f>IF(U236="znížená",N236,0)</f>
        <v>312</v>
      </c>
      <c r="BG236" s="94">
        <f>IF(U236="zákl. prenesená",N236,0)</f>
        <v>0</v>
      </c>
      <c r="BH236" s="94">
        <f>IF(U236="zníž. prenesená",N236,0)</f>
        <v>0</v>
      </c>
      <c r="BI236" s="94">
        <f>IF(U236="nulová",N236,0)</f>
        <v>0</v>
      </c>
      <c r="BJ236" s="16" t="s">
        <v>84</v>
      </c>
      <c r="BK236" s="149">
        <f>ROUND(L236*K236,3)</f>
        <v>312</v>
      </c>
      <c r="BL236" s="16" t="s">
        <v>520</v>
      </c>
      <c r="BM236" s="16" t="s">
        <v>521</v>
      </c>
    </row>
    <row r="237" spans="2:65" s="1" customFormat="1" ht="22.5" customHeight="1">
      <c r="B237" s="32"/>
      <c r="C237" s="141" t="s">
        <v>522</v>
      </c>
      <c r="D237" s="141" t="s">
        <v>153</v>
      </c>
      <c r="E237" s="142" t="s">
        <v>523</v>
      </c>
      <c r="F237" s="211" t="s">
        <v>524</v>
      </c>
      <c r="G237" s="211"/>
      <c r="H237" s="211"/>
      <c r="I237" s="211"/>
      <c r="J237" s="143" t="s">
        <v>519</v>
      </c>
      <c r="K237" s="144">
        <v>60</v>
      </c>
      <c r="L237" s="212">
        <v>13</v>
      </c>
      <c r="M237" s="213"/>
      <c r="N237" s="214">
        <f>ROUND(L237*K237,3)</f>
        <v>780</v>
      </c>
      <c r="O237" s="214"/>
      <c r="P237" s="214"/>
      <c r="Q237" s="214"/>
      <c r="R237" s="33"/>
      <c r="T237" s="146" t="s">
        <v>20</v>
      </c>
      <c r="U237" s="39" t="s">
        <v>45</v>
      </c>
      <c r="W237" s="147">
        <f>V237*K237</f>
        <v>0</v>
      </c>
      <c r="X237" s="147">
        <v>0</v>
      </c>
      <c r="Y237" s="147">
        <f>X237*K237</f>
        <v>0</v>
      </c>
      <c r="Z237" s="147">
        <v>0</v>
      </c>
      <c r="AA237" s="148">
        <f>Z237*K237</f>
        <v>0</v>
      </c>
      <c r="AR237" s="16" t="s">
        <v>520</v>
      </c>
      <c r="AT237" s="16" t="s">
        <v>153</v>
      </c>
      <c r="AU237" s="16" t="s">
        <v>86</v>
      </c>
      <c r="AY237" s="16" t="s">
        <v>152</v>
      </c>
      <c r="BE237" s="94">
        <f>IF(U237="základná",N237,0)</f>
        <v>0</v>
      </c>
      <c r="BF237" s="94">
        <f>IF(U237="znížená",N237,0)</f>
        <v>780</v>
      </c>
      <c r="BG237" s="94">
        <f>IF(U237="zákl. prenesená",N237,0)</f>
        <v>0</v>
      </c>
      <c r="BH237" s="94">
        <f>IF(U237="zníž. prenesená",N237,0)</f>
        <v>0</v>
      </c>
      <c r="BI237" s="94">
        <f>IF(U237="nulová",N237,0)</f>
        <v>0</v>
      </c>
      <c r="BJ237" s="16" t="s">
        <v>84</v>
      </c>
      <c r="BK237" s="149">
        <f>ROUND(L237*K237,3)</f>
        <v>780</v>
      </c>
      <c r="BL237" s="16" t="s">
        <v>520</v>
      </c>
      <c r="BM237" s="16" t="s">
        <v>525</v>
      </c>
    </row>
    <row r="238" spans="2:65" s="1" customFormat="1" ht="22.5" customHeight="1">
      <c r="B238" s="32"/>
      <c r="C238" s="141" t="s">
        <v>526</v>
      </c>
      <c r="D238" s="141" t="s">
        <v>153</v>
      </c>
      <c r="E238" s="142" t="s">
        <v>527</v>
      </c>
      <c r="F238" s="211" t="s">
        <v>528</v>
      </c>
      <c r="G238" s="211"/>
      <c r="H238" s="211"/>
      <c r="I238" s="211"/>
      <c r="J238" s="143" t="s">
        <v>519</v>
      </c>
      <c r="K238" s="144">
        <v>16</v>
      </c>
      <c r="L238" s="212">
        <v>25</v>
      </c>
      <c r="M238" s="213"/>
      <c r="N238" s="214">
        <f>ROUND(L238*K238,3)</f>
        <v>400</v>
      </c>
      <c r="O238" s="214"/>
      <c r="P238" s="214"/>
      <c r="Q238" s="214"/>
      <c r="R238" s="33"/>
      <c r="T238" s="146" t="s">
        <v>20</v>
      </c>
      <c r="U238" s="39" t="s">
        <v>45</v>
      </c>
      <c r="W238" s="147">
        <f>V238*K238</f>
        <v>0</v>
      </c>
      <c r="X238" s="147">
        <v>0</v>
      </c>
      <c r="Y238" s="147">
        <f>X238*K238</f>
        <v>0</v>
      </c>
      <c r="Z238" s="147">
        <v>0</v>
      </c>
      <c r="AA238" s="148">
        <f>Z238*K238</f>
        <v>0</v>
      </c>
      <c r="AR238" s="16" t="s">
        <v>520</v>
      </c>
      <c r="AT238" s="16" t="s">
        <v>153</v>
      </c>
      <c r="AU238" s="16" t="s">
        <v>86</v>
      </c>
      <c r="AY238" s="16" t="s">
        <v>152</v>
      </c>
      <c r="BE238" s="94">
        <f>IF(U238="základná",N238,0)</f>
        <v>0</v>
      </c>
      <c r="BF238" s="94">
        <f>IF(U238="znížená",N238,0)</f>
        <v>400</v>
      </c>
      <c r="BG238" s="94">
        <f>IF(U238="zákl. prenesená",N238,0)</f>
        <v>0</v>
      </c>
      <c r="BH238" s="94">
        <f>IF(U238="zníž. prenesená",N238,0)</f>
        <v>0</v>
      </c>
      <c r="BI238" s="94">
        <f>IF(U238="nulová",N238,0)</f>
        <v>0</v>
      </c>
      <c r="BJ238" s="16" t="s">
        <v>84</v>
      </c>
      <c r="BK238" s="149">
        <f>ROUND(L238*K238,3)</f>
        <v>400</v>
      </c>
      <c r="BL238" s="16" t="s">
        <v>520</v>
      </c>
      <c r="BM238" s="16" t="s">
        <v>529</v>
      </c>
    </row>
    <row r="239" spans="2:65" s="1" customFormat="1" ht="49.95" customHeight="1">
      <c r="B239" s="32"/>
      <c r="D239" s="132" t="s">
        <v>530</v>
      </c>
      <c r="N239" s="200">
        <f>BK239</f>
        <v>0</v>
      </c>
      <c r="O239" s="201"/>
      <c r="P239" s="201"/>
      <c r="Q239" s="201"/>
      <c r="R239" s="33"/>
      <c r="T239" s="122"/>
      <c r="U239" s="51"/>
      <c r="V239" s="51"/>
      <c r="W239" s="51"/>
      <c r="X239" s="51"/>
      <c r="Y239" s="51"/>
      <c r="Z239" s="51"/>
      <c r="AA239" s="53"/>
      <c r="AT239" s="16" t="s">
        <v>77</v>
      </c>
      <c r="AU239" s="16" t="s">
        <v>78</v>
      </c>
      <c r="AY239" s="16" t="s">
        <v>531</v>
      </c>
      <c r="BK239" s="149">
        <v>0</v>
      </c>
    </row>
    <row r="240" spans="2:65" s="1" customFormat="1" ht="6.9" customHeight="1">
      <c r="B240" s="54"/>
      <c r="C240" s="55"/>
      <c r="D240" s="55"/>
      <c r="E240" s="55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6"/>
    </row>
  </sheetData>
  <sheetProtection password="CC35" sheet="1" objects="1" scenarios="1" formatCells="0" formatColumns="0" formatRows="0" sort="0" autoFilter="0"/>
  <mergeCells count="373"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99:Q99"/>
    <mergeCell ref="N100:Q100"/>
    <mergeCell ref="N101:Q101"/>
    <mergeCell ref="N102:Q102"/>
    <mergeCell ref="N103:Q103"/>
    <mergeCell ref="N105:Q105"/>
    <mergeCell ref="D106:H106"/>
    <mergeCell ref="N106:Q106"/>
    <mergeCell ref="D107:H107"/>
    <mergeCell ref="N107:Q107"/>
    <mergeCell ref="D108:H108"/>
    <mergeCell ref="N108:Q108"/>
    <mergeCell ref="D109:H109"/>
    <mergeCell ref="N109:Q109"/>
    <mergeCell ref="D110:H110"/>
    <mergeCell ref="N110:Q110"/>
    <mergeCell ref="N111:Q111"/>
    <mergeCell ref="L113:Q113"/>
    <mergeCell ref="C119:Q119"/>
    <mergeCell ref="F121:P121"/>
    <mergeCell ref="F122:P122"/>
    <mergeCell ref="M124:P124"/>
    <mergeCell ref="M126:Q126"/>
    <mergeCell ref="M127:Q127"/>
    <mergeCell ref="F129:I129"/>
    <mergeCell ref="L129:M129"/>
    <mergeCell ref="N129:Q129"/>
    <mergeCell ref="F133:I133"/>
    <mergeCell ref="L133:M133"/>
    <mergeCell ref="N133:Q133"/>
    <mergeCell ref="F134:I134"/>
    <mergeCell ref="L134:M134"/>
    <mergeCell ref="N134:Q134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F138:I138"/>
    <mergeCell ref="L138:M138"/>
    <mergeCell ref="N138:Q138"/>
    <mergeCell ref="F140:I140"/>
    <mergeCell ref="L140:M140"/>
    <mergeCell ref="N140:Q140"/>
    <mergeCell ref="F141:I141"/>
    <mergeCell ref="L141:M141"/>
    <mergeCell ref="N141:Q141"/>
    <mergeCell ref="F142:I142"/>
    <mergeCell ref="L142:M142"/>
    <mergeCell ref="N142:Q142"/>
    <mergeCell ref="F143:I143"/>
    <mergeCell ref="L143:M143"/>
    <mergeCell ref="N143:Q143"/>
    <mergeCell ref="F144:I144"/>
    <mergeCell ref="L144:M144"/>
    <mergeCell ref="N144:Q144"/>
    <mergeCell ref="F145:I145"/>
    <mergeCell ref="L145:M145"/>
    <mergeCell ref="N145:Q145"/>
    <mergeCell ref="F146:I146"/>
    <mergeCell ref="L146:M146"/>
    <mergeCell ref="N146:Q146"/>
    <mergeCell ref="F147:I147"/>
    <mergeCell ref="L147:M147"/>
    <mergeCell ref="N147:Q147"/>
    <mergeCell ref="F148:I148"/>
    <mergeCell ref="L148:M148"/>
    <mergeCell ref="N148:Q148"/>
    <mergeCell ref="F149:I149"/>
    <mergeCell ref="L149:M149"/>
    <mergeCell ref="N149:Q149"/>
    <mergeCell ref="F150:I150"/>
    <mergeCell ref="L150:M150"/>
    <mergeCell ref="N150:Q150"/>
    <mergeCell ref="F151:I151"/>
    <mergeCell ref="L151:M151"/>
    <mergeCell ref="N151:Q151"/>
    <mergeCell ref="F152:I152"/>
    <mergeCell ref="L152:M152"/>
    <mergeCell ref="N152:Q152"/>
    <mergeCell ref="F154:I154"/>
    <mergeCell ref="L154:M154"/>
    <mergeCell ref="N154:Q154"/>
    <mergeCell ref="F157:I157"/>
    <mergeCell ref="L157:M157"/>
    <mergeCell ref="N157:Q157"/>
    <mergeCell ref="F158:I158"/>
    <mergeCell ref="L158:M158"/>
    <mergeCell ref="N158:Q158"/>
    <mergeCell ref="F159:I159"/>
    <mergeCell ref="L159:M159"/>
    <mergeCell ref="N159:Q159"/>
    <mergeCell ref="F160:I160"/>
    <mergeCell ref="L160:M160"/>
    <mergeCell ref="N160:Q160"/>
    <mergeCell ref="F161:I161"/>
    <mergeCell ref="L161:M161"/>
    <mergeCell ref="N161:Q161"/>
    <mergeCell ref="F163:I163"/>
    <mergeCell ref="L163:M163"/>
    <mergeCell ref="N163:Q163"/>
    <mergeCell ref="F164:I164"/>
    <mergeCell ref="L164:M164"/>
    <mergeCell ref="N164:Q164"/>
    <mergeCell ref="F165:I165"/>
    <mergeCell ref="L165:M165"/>
    <mergeCell ref="N165:Q165"/>
    <mergeCell ref="F166:I166"/>
    <mergeCell ref="L166:M166"/>
    <mergeCell ref="N166:Q166"/>
    <mergeCell ref="F168:I168"/>
    <mergeCell ref="L168:M168"/>
    <mergeCell ref="N168:Q168"/>
    <mergeCell ref="F169:I169"/>
    <mergeCell ref="L169:M169"/>
    <mergeCell ref="N169:Q169"/>
    <mergeCell ref="F170:I170"/>
    <mergeCell ref="L170:M170"/>
    <mergeCell ref="N170:Q170"/>
    <mergeCell ref="F171:I171"/>
    <mergeCell ref="L171:M171"/>
    <mergeCell ref="N171:Q171"/>
    <mergeCell ref="F172:I172"/>
    <mergeCell ref="L172:M172"/>
    <mergeCell ref="N172:Q172"/>
    <mergeCell ref="F173:I173"/>
    <mergeCell ref="L173:M173"/>
    <mergeCell ref="N173:Q173"/>
    <mergeCell ref="F174:I174"/>
    <mergeCell ref="L174:M174"/>
    <mergeCell ref="N174:Q174"/>
    <mergeCell ref="F175:I175"/>
    <mergeCell ref="L175:M175"/>
    <mergeCell ref="N175:Q175"/>
    <mergeCell ref="F177:I177"/>
    <mergeCell ref="L177:M177"/>
    <mergeCell ref="N177:Q177"/>
    <mergeCell ref="F178:I178"/>
    <mergeCell ref="L178:M178"/>
    <mergeCell ref="N178:Q178"/>
    <mergeCell ref="N176:Q176"/>
    <mergeCell ref="F179:I179"/>
    <mergeCell ref="L179:M179"/>
    <mergeCell ref="N179:Q179"/>
    <mergeCell ref="F181:I181"/>
    <mergeCell ref="L181:M181"/>
    <mergeCell ref="N181:Q181"/>
    <mergeCell ref="F183:I183"/>
    <mergeCell ref="L183:M183"/>
    <mergeCell ref="N183:Q183"/>
    <mergeCell ref="N180:Q180"/>
    <mergeCell ref="N182:Q182"/>
    <mergeCell ref="F184:I184"/>
    <mergeCell ref="L184:M184"/>
    <mergeCell ref="N184:Q184"/>
    <mergeCell ref="F187:I187"/>
    <mergeCell ref="L187:M187"/>
    <mergeCell ref="N187:Q187"/>
    <mergeCell ref="F188:I188"/>
    <mergeCell ref="L188:M188"/>
    <mergeCell ref="N188:Q188"/>
    <mergeCell ref="N185:Q185"/>
    <mergeCell ref="N186:Q186"/>
    <mergeCell ref="F189:I189"/>
    <mergeCell ref="L189:M189"/>
    <mergeCell ref="N189:Q189"/>
    <mergeCell ref="F190:I190"/>
    <mergeCell ref="L190:M190"/>
    <mergeCell ref="N190:Q190"/>
    <mergeCell ref="F191:I191"/>
    <mergeCell ref="L191:M191"/>
    <mergeCell ref="N191:Q191"/>
    <mergeCell ref="F192:I192"/>
    <mergeCell ref="L192:M192"/>
    <mergeCell ref="N192:Q192"/>
    <mergeCell ref="F193:I193"/>
    <mergeCell ref="L193:M193"/>
    <mergeCell ref="N193:Q193"/>
    <mergeCell ref="F194:I194"/>
    <mergeCell ref="L194:M194"/>
    <mergeCell ref="N194:Q194"/>
    <mergeCell ref="F195:I195"/>
    <mergeCell ref="L195:M195"/>
    <mergeCell ref="N195:Q195"/>
    <mergeCell ref="F196:I196"/>
    <mergeCell ref="L196:M196"/>
    <mergeCell ref="N196:Q196"/>
    <mergeCell ref="F197:I197"/>
    <mergeCell ref="L197:M197"/>
    <mergeCell ref="N197:Q197"/>
    <mergeCell ref="F198:I198"/>
    <mergeCell ref="L198:M198"/>
    <mergeCell ref="N198:Q198"/>
    <mergeCell ref="F199:I199"/>
    <mergeCell ref="L199:M199"/>
    <mergeCell ref="N199:Q199"/>
    <mergeCell ref="F200:I200"/>
    <mergeCell ref="L200:M200"/>
    <mergeCell ref="N200:Q200"/>
    <mergeCell ref="F201:I201"/>
    <mergeCell ref="L201:M201"/>
    <mergeCell ref="N201:Q201"/>
    <mergeCell ref="F202:I202"/>
    <mergeCell ref="L202:M202"/>
    <mergeCell ref="N202:Q202"/>
    <mergeCell ref="F203:I203"/>
    <mergeCell ref="L203:M203"/>
    <mergeCell ref="N203:Q203"/>
    <mergeCell ref="F204:I204"/>
    <mergeCell ref="L204:M204"/>
    <mergeCell ref="N204:Q204"/>
    <mergeCell ref="F205:I205"/>
    <mergeCell ref="L205:M205"/>
    <mergeCell ref="N205:Q205"/>
    <mergeCell ref="F206:I206"/>
    <mergeCell ref="L206:M206"/>
    <mergeCell ref="N206:Q206"/>
    <mergeCell ref="F207:I207"/>
    <mergeCell ref="L207:M207"/>
    <mergeCell ref="N207:Q207"/>
    <mergeCell ref="F208:I208"/>
    <mergeCell ref="L208:M208"/>
    <mergeCell ref="N208:Q208"/>
    <mergeCell ref="F209:I209"/>
    <mergeCell ref="L209:M209"/>
    <mergeCell ref="N209:Q209"/>
    <mergeCell ref="F210:I210"/>
    <mergeCell ref="L210:M210"/>
    <mergeCell ref="N210:Q210"/>
    <mergeCell ref="F211:I211"/>
    <mergeCell ref="L211:M211"/>
    <mergeCell ref="N211:Q211"/>
    <mergeCell ref="F212:I212"/>
    <mergeCell ref="L212:M212"/>
    <mergeCell ref="N212:Q212"/>
    <mergeCell ref="F213:I213"/>
    <mergeCell ref="L213:M213"/>
    <mergeCell ref="N213:Q213"/>
    <mergeCell ref="F214:I214"/>
    <mergeCell ref="L214:M214"/>
    <mergeCell ref="N214:Q214"/>
    <mergeCell ref="F215:I215"/>
    <mergeCell ref="L215:M215"/>
    <mergeCell ref="N215:Q215"/>
    <mergeCell ref="F216:I216"/>
    <mergeCell ref="L216:M216"/>
    <mergeCell ref="N216:Q216"/>
    <mergeCell ref="F217:I217"/>
    <mergeCell ref="L217:M217"/>
    <mergeCell ref="N217:Q217"/>
    <mergeCell ref="F218:I218"/>
    <mergeCell ref="L218:M218"/>
    <mergeCell ref="N218:Q218"/>
    <mergeCell ref="F219:I219"/>
    <mergeCell ref="L219:M219"/>
    <mergeCell ref="N219:Q219"/>
    <mergeCell ref="F220:I220"/>
    <mergeCell ref="L220:M220"/>
    <mergeCell ref="N220:Q220"/>
    <mergeCell ref="F221:I221"/>
    <mergeCell ref="L221:M221"/>
    <mergeCell ref="N221:Q221"/>
    <mergeCell ref="F222:I222"/>
    <mergeCell ref="L222:M222"/>
    <mergeCell ref="N222:Q222"/>
    <mergeCell ref="F223:I223"/>
    <mergeCell ref="L223:M223"/>
    <mergeCell ref="N223:Q223"/>
    <mergeCell ref="F225:I225"/>
    <mergeCell ref="L225:M225"/>
    <mergeCell ref="N225:Q225"/>
    <mergeCell ref="N224:Q224"/>
    <mergeCell ref="F226:I226"/>
    <mergeCell ref="L226:M226"/>
    <mergeCell ref="N226:Q226"/>
    <mergeCell ref="F227:I227"/>
    <mergeCell ref="L227:M227"/>
    <mergeCell ref="N227:Q227"/>
    <mergeCell ref="F228:I228"/>
    <mergeCell ref="L228:M228"/>
    <mergeCell ref="N228:Q228"/>
    <mergeCell ref="N232:Q232"/>
    <mergeCell ref="F233:I233"/>
    <mergeCell ref="L233:M233"/>
    <mergeCell ref="N233:Q233"/>
    <mergeCell ref="F234:I234"/>
    <mergeCell ref="L234:M234"/>
    <mergeCell ref="N234:Q234"/>
    <mergeCell ref="F229:I229"/>
    <mergeCell ref="L229:M229"/>
    <mergeCell ref="N229:Q229"/>
    <mergeCell ref="F230:I230"/>
    <mergeCell ref="L230:M230"/>
    <mergeCell ref="N230:Q230"/>
    <mergeCell ref="F231:I231"/>
    <mergeCell ref="L231:M231"/>
    <mergeCell ref="N231:Q231"/>
    <mergeCell ref="N235:Q235"/>
    <mergeCell ref="N239:Q239"/>
    <mergeCell ref="H1:K1"/>
    <mergeCell ref="S2:AC2"/>
    <mergeCell ref="N130:Q130"/>
    <mergeCell ref="N131:Q131"/>
    <mergeCell ref="N132:Q132"/>
    <mergeCell ref="N139:Q139"/>
    <mergeCell ref="N153:Q153"/>
    <mergeCell ref="N155:Q155"/>
    <mergeCell ref="N156:Q156"/>
    <mergeCell ref="N162:Q162"/>
    <mergeCell ref="N167:Q167"/>
    <mergeCell ref="F236:I236"/>
    <mergeCell ref="L236:M236"/>
    <mergeCell ref="N236:Q236"/>
    <mergeCell ref="F237:I237"/>
    <mergeCell ref="L237:M237"/>
    <mergeCell ref="N237:Q237"/>
    <mergeCell ref="F238:I238"/>
    <mergeCell ref="L238:M238"/>
    <mergeCell ref="N238:Q238"/>
    <mergeCell ref="F232:I232"/>
    <mergeCell ref="L232:M232"/>
  </mergeCells>
  <hyperlinks>
    <hyperlink ref="F1:G1" location="C2" display="1) Krycí list rozpočtu" xr:uid="{00000000-0004-0000-0100-000000000000}"/>
    <hyperlink ref="H1:K1" location="C86" display="2) Rekapitulácia rozpočtu" xr:uid="{00000000-0004-0000-0100-000001000000}"/>
    <hyperlink ref="L1" location="C129" display="3) Rozpočet" xr:uid="{00000000-0004-0000-0100-000002000000}"/>
    <hyperlink ref="S1:T1" location="'Rekapitulácia stavby'!C2" display="Rekapitulácia stavby" xr:uid="{00000000-0004-0000-0100-000003000000}"/>
  </hyperlinks>
  <pageMargins left="0.58333330000000005" right="0.58333330000000005" top="0.5" bottom="0.46666669999999999" header="0" footer="0"/>
  <pageSetup paperSize="9" scale="96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2 - Stavebno-technické úp...</vt:lpstr>
      <vt:lpstr>'2 - Stavebno-technické úp...'!Názvy_tlače</vt:lpstr>
      <vt:lpstr>'Rekapitulácia stavby'!Názvy_tlače</vt:lpstr>
      <vt:lpstr>'2 - Stavebno-technické úp...'!Oblasť_tlače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teri-PC\teri</dc:creator>
  <cp:lastModifiedBy>Bathóová</cp:lastModifiedBy>
  <cp:lastPrinted>2020-02-24T14:25:20Z</cp:lastPrinted>
  <dcterms:created xsi:type="dcterms:W3CDTF">2019-03-01T07:46:55Z</dcterms:created>
  <dcterms:modified xsi:type="dcterms:W3CDTF">2020-02-24T14:26:34Z</dcterms:modified>
</cp:coreProperties>
</file>