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zekas\Documents\2020\Multifunkcne_ihrisko\"/>
    </mc:Choice>
  </mc:AlternateContent>
  <xr:revisionPtr revIDLastSave="0" documentId="8_{A991536F-7BD0-4357-8DDE-AD184857B4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vba" sheetId="1" r:id="rId1"/>
    <sheet name="VzorPolozky" sheetId="10" state="hidden" r:id="rId2"/>
    <sheet name="05 S01 Pol" sheetId="12" r:id="rId3"/>
    <sheet name="05 P1 Pol" sheetId="13" r:id="rId4"/>
    <sheet name="05 P2 Pol" sheetId="14" r:id="rId5"/>
  </sheets>
  <externalReferences>
    <externalReference r:id="rId6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3">'05 P1 Pol'!$1:$7</definedName>
    <definedName name="_xlnm.Print_Titles" localSheetId="4">'05 P2 Pol'!$1:$7</definedName>
    <definedName name="_xlnm.Print_Titles" localSheetId="2">'05 S01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'05 P1 Pol'!$A$1:$X$21</definedName>
    <definedName name="_xlnm.Print_Area" localSheetId="4">'05 P2 Pol'!$A$1:$X$62</definedName>
    <definedName name="_xlnm.Print_Area" localSheetId="2">'05 S01 Pol'!$A$1:$W$132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3" l="1"/>
  <c r="AC131" i="12" l="1"/>
  <c r="E41" i="12" l="1"/>
  <c r="E94" i="12"/>
  <c r="E96" i="12"/>
  <c r="E92" i="12"/>
  <c r="E90" i="12"/>
  <c r="E87" i="12"/>
  <c r="E36" i="12"/>
  <c r="E84" i="12" l="1"/>
  <c r="E42" i="12" l="1"/>
  <c r="E48" i="12"/>
  <c r="E44" i="12" l="1"/>
  <c r="E46" i="12"/>
  <c r="E9" i="12" l="1"/>
  <c r="E115" i="12"/>
  <c r="I115" i="12" s="1"/>
  <c r="E11" i="12"/>
  <c r="O11" i="12" s="1"/>
  <c r="E37" i="12"/>
  <c r="I37" i="12" s="1"/>
  <c r="M48" i="12"/>
  <c r="E127" i="12"/>
  <c r="M127" i="12" s="1"/>
  <c r="M126" i="12" s="1"/>
  <c r="E117" i="12"/>
  <c r="I117" i="12" s="1"/>
  <c r="E112" i="12"/>
  <c r="K112" i="12" s="1"/>
  <c r="M75" i="12"/>
  <c r="M29" i="12"/>
  <c r="M35" i="12"/>
  <c r="E55" i="12"/>
  <c r="E51" i="12" s="1"/>
  <c r="E24" i="12"/>
  <c r="E23" i="12" s="1"/>
  <c r="O23" i="12" s="1"/>
  <c r="E18" i="12"/>
  <c r="E17" i="12" s="1"/>
  <c r="E15" i="12"/>
  <c r="N16" i="13"/>
  <c r="N11" i="13"/>
  <c r="N12" i="13"/>
  <c r="N13" i="13"/>
  <c r="N14" i="13"/>
  <c r="N17" i="13"/>
  <c r="N18" i="13"/>
  <c r="N11" i="14"/>
  <c r="N14" i="14"/>
  <c r="N15" i="14"/>
  <c r="N16" i="14"/>
  <c r="N17" i="14"/>
  <c r="N21" i="14"/>
  <c r="N23" i="14"/>
  <c r="N24" i="14"/>
  <c r="N25" i="14"/>
  <c r="N28" i="14"/>
  <c r="N32" i="14"/>
  <c r="N33" i="14"/>
  <c r="N35" i="14"/>
  <c r="N38" i="14"/>
  <c r="N39" i="14"/>
  <c r="N40" i="14"/>
  <c r="N41" i="14"/>
  <c r="N43" i="14"/>
  <c r="N46" i="14"/>
  <c r="N47" i="14"/>
  <c r="N48" i="14"/>
  <c r="N49" i="14"/>
  <c r="N51" i="14"/>
  <c r="N55" i="14"/>
  <c r="N56" i="14"/>
  <c r="N57" i="14"/>
  <c r="N31" i="14"/>
  <c r="N10" i="14"/>
  <c r="N12" i="14"/>
  <c r="N13" i="14"/>
  <c r="N18" i="14"/>
  <c r="N19" i="14"/>
  <c r="N20" i="14"/>
  <c r="N22" i="14"/>
  <c r="N26" i="14"/>
  <c r="N27" i="14"/>
  <c r="N29" i="14"/>
  <c r="N30" i="14"/>
  <c r="N34" i="14"/>
  <c r="N36" i="14"/>
  <c r="N37" i="14"/>
  <c r="N42" i="14"/>
  <c r="N44" i="14"/>
  <c r="N45" i="14"/>
  <c r="N50" i="14"/>
  <c r="N52" i="14"/>
  <c r="N53" i="14"/>
  <c r="N54" i="14"/>
  <c r="N58" i="14"/>
  <c r="N59" i="14"/>
  <c r="J9" i="14"/>
  <c r="L9" i="14"/>
  <c r="P9" i="14"/>
  <c r="R9" i="14"/>
  <c r="W9" i="14"/>
  <c r="J10" i="14"/>
  <c r="L10" i="14"/>
  <c r="P10" i="14"/>
  <c r="R10" i="14"/>
  <c r="W10" i="14"/>
  <c r="J11" i="14"/>
  <c r="L11" i="14"/>
  <c r="P11" i="14"/>
  <c r="R11" i="14"/>
  <c r="W11" i="14"/>
  <c r="J12" i="14"/>
  <c r="L12" i="14"/>
  <c r="P12" i="14"/>
  <c r="R12" i="14"/>
  <c r="W12" i="14"/>
  <c r="J13" i="14"/>
  <c r="L13" i="14"/>
  <c r="P13" i="14"/>
  <c r="R13" i="14"/>
  <c r="W13" i="14"/>
  <c r="J14" i="14"/>
  <c r="L14" i="14"/>
  <c r="P14" i="14"/>
  <c r="R14" i="14"/>
  <c r="W14" i="14"/>
  <c r="J15" i="14"/>
  <c r="L15" i="14"/>
  <c r="P15" i="14"/>
  <c r="R15" i="14"/>
  <c r="W15" i="14"/>
  <c r="J16" i="14"/>
  <c r="L16" i="14"/>
  <c r="P16" i="14"/>
  <c r="R16" i="14"/>
  <c r="W16" i="14"/>
  <c r="J17" i="14"/>
  <c r="L17" i="14"/>
  <c r="P17" i="14"/>
  <c r="R17" i="14"/>
  <c r="W17" i="14"/>
  <c r="J18" i="14"/>
  <c r="L18" i="14"/>
  <c r="P18" i="14"/>
  <c r="R18" i="14"/>
  <c r="W18" i="14"/>
  <c r="J19" i="14"/>
  <c r="L19" i="14"/>
  <c r="P19" i="14"/>
  <c r="R19" i="14"/>
  <c r="W19" i="14"/>
  <c r="J20" i="14"/>
  <c r="L20" i="14"/>
  <c r="P20" i="14"/>
  <c r="R20" i="14"/>
  <c r="W20" i="14"/>
  <c r="J21" i="14"/>
  <c r="L21" i="14"/>
  <c r="P21" i="14"/>
  <c r="R21" i="14"/>
  <c r="W21" i="14"/>
  <c r="J22" i="14"/>
  <c r="L22" i="14"/>
  <c r="P22" i="14"/>
  <c r="R22" i="14"/>
  <c r="W22" i="14"/>
  <c r="J23" i="14"/>
  <c r="L23" i="14"/>
  <c r="P23" i="14"/>
  <c r="R23" i="14"/>
  <c r="W23" i="14"/>
  <c r="J24" i="14"/>
  <c r="L24" i="14"/>
  <c r="P24" i="14"/>
  <c r="R24" i="14"/>
  <c r="W24" i="14"/>
  <c r="J25" i="14"/>
  <c r="L25" i="14"/>
  <c r="P25" i="14"/>
  <c r="R25" i="14"/>
  <c r="W25" i="14"/>
  <c r="J26" i="14"/>
  <c r="L26" i="14"/>
  <c r="P26" i="14"/>
  <c r="R26" i="14"/>
  <c r="W26" i="14"/>
  <c r="J27" i="14"/>
  <c r="L27" i="14"/>
  <c r="P27" i="14"/>
  <c r="R27" i="14"/>
  <c r="W27" i="14"/>
  <c r="J28" i="14"/>
  <c r="L28" i="14"/>
  <c r="P28" i="14"/>
  <c r="R28" i="14"/>
  <c r="W28" i="14"/>
  <c r="J29" i="14"/>
  <c r="L29" i="14"/>
  <c r="P29" i="14"/>
  <c r="R29" i="14"/>
  <c r="W29" i="14"/>
  <c r="J30" i="14"/>
  <c r="L30" i="14"/>
  <c r="P30" i="14"/>
  <c r="R30" i="14"/>
  <c r="W30" i="14"/>
  <c r="J31" i="14"/>
  <c r="L31" i="14"/>
  <c r="P31" i="14"/>
  <c r="R31" i="14"/>
  <c r="W31" i="14"/>
  <c r="J32" i="14"/>
  <c r="L32" i="14"/>
  <c r="P32" i="14"/>
  <c r="R32" i="14"/>
  <c r="W32" i="14"/>
  <c r="J33" i="14"/>
  <c r="L33" i="14"/>
  <c r="P33" i="14"/>
  <c r="R33" i="14"/>
  <c r="W33" i="14"/>
  <c r="J34" i="14"/>
  <c r="L34" i="14"/>
  <c r="P34" i="14"/>
  <c r="R34" i="14"/>
  <c r="W34" i="14"/>
  <c r="J35" i="14"/>
  <c r="L35" i="14"/>
  <c r="P35" i="14"/>
  <c r="R35" i="14"/>
  <c r="W35" i="14"/>
  <c r="J36" i="14"/>
  <c r="L36" i="14"/>
  <c r="P36" i="14"/>
  <c r="R36" i="14"/>
  <c r="W36" i="14"/>
  <c r="J37" i="14"/>
  <c r="L37" i="14"/>
  <c r="P37" i="14"/>
  <c r="R37" i="14"/>
  <c r="W37" i="14"/>
  <c r="J38" i="14"/>
  <c r="L38" i="14"/>
  <c r="P38" i="14"/>
  <c r="R38" i="14"/>
  <c r="W38" i="14"/>
  <c r="J39" i="14"/>
  <c r="L39" i="14"/>
  <c r="P39" i="14"/>
  <c r="R39" i="14"/>
  <c r="W39" i="14"/>
  <c r="J40" i="14"/>
  <c r="L40" i="14"/>
  <c r="P40" i="14"/>
  <c r="R40" i="14"/>
  <c r="W40" i="14"/>
  <c r="J41" i="14"/>
  <c r="L41" i="14"/>
  <c r="P41" i="14"/>
  <c r="R41" i="14"/>
  <c r="W41" i="14"/>
  <c r="J42" i="14"/>
  <c r="L42" i="14"/>
  <c r="P42" i="14"/>
  <c r="R42" i="14"/>
  <c r="W42" i="14"/>
  <c r="J43" i="14"/>
  <c r="L43" i="14"/>
  <c r="P43" i="14"/>
  <c r="R43" i="14"/>
  <c r="W43" i="14"/>
  <c r="J44" i="14"/>
  <c r="L44" i="14"/>
  <c r="P44" i="14"/>
  <c r="R44" i="14"/>
  <c r="W44" i="14"/>
  <c r="J45" i="14"/>
  <c r="L45" i="14"/>
  <c r="P45" i="14"/>
  <c r="R45" i="14"/>
  <c r="W45" i="14"/>
  <c r="J46" i="14"/>
  <c r="L46" i="14"/>
  <c r="P46" i="14"/>
  <c r="R46" i="14"/>
  <c r="W46" i="14"/>
  <c r="J47" i="14"/>
  <c r="L47" i="14"/>
  <c r="P47" i="14"/>
  <c r="R47" i="14"/>
  <c r="W47" i="14"/>
  <c r="J48" i="14"/>
  <c r="L48" i="14"/>
  <c r="P48" i="14"/>
  <c r="R48" i="14"/>
  <c r="W48" i="14"/>
  <c r="J49" i="14"/>
  <c r="L49" i="14"/>
  <c r="P49" i="14"/>
  <c r="R49" i="14"/>
  <c r="W49" i="14"/>
  <c r="J50" i="14"/>
  <c r="L50" i="14"/>
  <c r="P50" i="14"/>
  <c r="R50" i="14"/>
  <c r="W50" i="14"/>
  <c r="J51" i="14"/>
  <c r="L51" i="14"/>
  <c r="P51" i="14"/>
  <c r="R51" i="14"/>
  <c r="W51" i="14"/>
  <c r="J52" i="14"/>
  <c r="L52" i="14"/>
  <c r="P52" i="14"/>
  <c r="R52" i="14"/>
  <c r="W52" i="14"/>
  <c r="J53" i="14"/>
  <c r="L53" i="14"/>
  <c r="P53" i="14"/>
  <c r="R53" i="14"/>
  <c r="W53" i="14"/>
  <c r="J54" i="14"/>
  <c r="L54" i="14"/>
  <c r="P54" i="14"/>
  <c r="R54" i="14"/>
  <c r="W54" i="14"/>
  <c r="J55" i="14"/>
  <c r="L55" i="14"/>
  <c r="P55" i="14"/>
  <c r="R55" i="14"/>
  <c r="W55" i="14"/>
  <c r="J56" i="14"/>
  <c r="L56" i="14"/>
  <c r="P56" i="14"/>
  <c r="R56" i="14"/>
  <c r="W56" i="14"/>
  <c r="J57" i="14"/>
  <c r="L57" i="14"/>
  <c r="P57" i="14"/>
  <c r="R57" i="14"/>
  <c r="W57" i="14"/>
  <c r="J58" i="14"/>
  <c r="L58" i="14"/>
  <c r="P58" i="14"/>
  <c r="R58" i="14"/>
  <c r="W58" i="14"/>
  <c r="J59" i="14"/>
  <c r="L59" i="14"/>
  <c r="P59" i="14"/>
  <c r="R59" i="14"/>
  <c r="W59" i="14"/>
  <c r="AF61" i="14"/>
  <c r="J9" i="13"/>
  <c r="L9" i="13"/>
  <c r="P9" i="13"/>
  <c r="R9" i="13"/>
  <c r="W9" i="13"/>
  <c r="J10" i="13"/>
  <c r="L10" i="13"/>
  <c r="P10" i="13"/>
  <c r="R10" i="13"/>
  <c r="W10" i="13"/>
  <c r="J11" i="13"/>
  <c r="L11" i="13"/>
  <c r="P11" i="13"/>
  <c r="R11" i="13"/>
  <c r="W11" i="13"/>
  <c r="J12" i="13"/>
  <c r="L12" i="13"/>
  <c r="P12" i="13"/>
  <c r="R12" i="13"/>
  <c r="W12" i="13"/>
  <c r="J13" i="13"/>
  <c r="L13" i="13"/>
  <c r="P13" i="13"/>
  <c r="R13" i="13"/>
  <c r="W13" i="13"/>
  <c r="J14" i="13"/>
  <c r="L14" i="13"/>
  <c r="P14" i="13"/>
  <c r="R14" i="13"/>
  <c r="W14" i="13"/>
  <c r="J15" i="13"/>
  <c r="L15" i="13"/>
  <c r="N15" i="13"/>
  <c r="P15" i="13"/>
  <c r="R15" i="13"/>
  <c r="W15" i="13"/>
  <c r="J16" i="13"/>
  <c r="L16" i="13"/>
  <c r="P16" i="13"/>
  <c r="R16" i="13"/>
  <c r="W16" i="13"/>
  <c r="J17" i="13"/>
  <c r="L17" i="13"/>
  <c r="P17" i="13"/>
  <c r="R17" i="13"/>
  <c r="W17" i="13"/>
  <c r="J18" i="13"/>
  <c r="L18" i="13"/>
  <c r="P18" i="13"/>
  <c r="R18" i="13"/>
  <c r="W18" i="13"/>
  <c r="AF20" i="13"/>
  <c r="M25" i="12"/>
  <c r="I25" i="12"/>
  <c r="K25" i="12"/>
  <c r="O25" i="12"/>
  <c r="Q25" i="12"/>
  <c r="V25" i="12"/>
  <c r="I29" i="12"/>
  <c r="K29" i="12"/>
  <c r="O29" i="12"/>
  <c r="Q29" i="12"/>
  <c r="V29" i="12"/>
  <c r="M32" i="12"/>
  <c r="I32" i="12"/>
  <c r="K32" i="12"/>
  <c r="O32" i="12"/>
  <c r="Q32" i="12"/>
  <c r="V32" i="12"/>
  <c r="I35" i="12"/>
  <c r="K35" i="12"/>
  <c r="O35" i="12"/>
  <c r="Q35" i="12"/>
  <c r="V35" i="12"/>
  <c r="M36" i="12"/>
  <c r="I36" i="12"/>
  <c r="K36" i="12"/>
  <c r="O36" i="12"/>
  <c r="Q36" i="12"/>
  <c r="V36" i="12"/>
  <c r="K37" i="12"/>
  <c r="I40" i="12"/>
  <c r="K40" i="12"/>
  <c r="O40" i="12"/>
  <c r="Q40" i="12"/>
  <c r="V40" i="12"/>
  <c r="M42" i="12"/>
  <c r="I42" i="12"/>
  <c r="K42" i="12"/>
  <c r="O42" i="12"/>
  <c r="Q42" i="12"/>
  <c r="V42" i="12"/>
  <c r="M44" i="12"/>
  <c r="I44" i="12"/>
  <c r="K44" i="12"/>
  <c r="O44" i="12"/>
  <c r="Q44" i="12"/>
  <c r="V44" i="12"/>
  <c r="M46" i="12"/>
  <c r="I46" i="12"/>
  <c r="K46" i="12"/>
  <c r="O46" i="12"/>
  <c r="Q46" i="12"/>
  <c r="V46" i="12"/>
  <c r="I48" i="12"/>
  <c r="V48" i="12"/>
  <c r="M58" i="12"/>
  <c r="I58" i="12"/>
  <c r="K58" i="12"/>
  <c r="O58" i="12"/>
  <c r="Q58" i="12"/>
  <c r="V58" i="12"/>
  <c r="M69" i="12"/>
  <c r="I69" i="12"/>
  <c r="K69" i="12"/>
  <c r="O69" i="12"/>
  <c r="Q69" i="12"/>
  <c r="V69" i="12"/>
  <c r="I71" i="12"/>
  <c r="K71" i="12"/>
  <c r="O71" i="12"/>
  <c r="Q71" i="12"/>
  <c r="V71" i="12"/>
  <c r="M73" i="12"/>
  <c r="I73" i="12"/>
  <c r="K73" i="12"/>
  <c r="O73" i="12"/>
  <c r="Q73" i="12"/>
  <c r="V73" i="12"/>
  <c r="I75" i="12"/>
  <c r="K75" i="12"/>
  <c r="O75" i="12"/>
  <c r="Q75" i="12"/>
  <c r="V75" i="12"/>
  <c r="M77" i="12"/>
  <c r="I77" i="12"/>
  <c r="K77" i="12"/>
  <c r="O77" i="12"/>
  <c r="Q77" i="12"/>
  <c r="V77" i="12"/>
  <c r="M79" i="12"/>
  <c r="I79" i="12"/>
  <c r="K79" i="12"/>
  <c r="O79" i="12"/>
  <c r="Q79" i="12"/>
  <c r="V79" i="12"/>
  <c r="M80" i="12"/>
  <c r="I80" i="12"/>
  <c r="K80" i="12"/>
  <c r="O80" i="12"/>
  <c r="Q80" i="12"/>
  <c r="V80" i="12"/>
  <c r="M82" i="12"/>
  <c r="I82" i="12"/>
  <c r="K82" i="12"/>
  <c r="O82" i="12"/>
  <c r="Q82" i="12"/>
  <c r="V82" i="12"/>
  <c r="M84" i="12"/>
  <c r="I84" i="12"/>
  <c r="K84" i="12"/>
  <c r="O84" i="12"/>
  <c r="Q84" i="12"/>
  <c r="V84" i="12"/>
  <c r="M87" i="12"/>
  <c r="I87" i="12"/>
  <c r="K87" i="12"/>
  <c r="O87" i="12"/>
  <c r="Q87" i="12"/>
  <c r="V87" i="12"/>
  <c r="M90" i="12"/>
  <c r="I90" i="12"/>
  <c r="K90" i="12"/>
  <c r="O90" i="12"/>
  <c r="Q90" i="12"/>
  <c r="V90" i="12"/>
  <c r="M92" i="12"/>
  <c r="I92" i="12"/>
  <c r="K92" i="12"/>
  <c r="O92" i="12"/>
  <c r="Q92" i="12"/>
  <c r="V92" i="12"/>
  <c r="M94" i="12"/>
  <c r="I94" i="12"/>
  <c r="K94" i="12"/>
  <c r="O94" i="12"/>
  <c r="Q94" i="12"/>
  <c r="V94" i="12"/>
  <c r="I96" i="12"/>
  <c r="K96" i="12"/>
  <c r="O96" i="12"/>
  <c r="Q96" i="12"/>
  <c r="V96" i="12"/>
  <c r="I99" i="12"/>
  <c r="K99" i="12"/>
  <c r="O99" i="12"/>
  <c r="Q99" i="12"/>
  <c r="V99" i="12"/>
  <c r="M101" i="12"/>
  <c r="I101" i="12"/>
  <c r="K101" i="12"/>
  <c r="O101" i="12"/>
  <c r="Q101" i="12"/>
  <c r="V101" i="12"/>
  <c r="M103" i="12"/>
  <c r="I103" i="12"/>
  <c r="K103" i="12"/>
  <c r="O103" i="12"/>
  <c r="Q103" i="12"/>
  <c r="V103" i="12"/>
  <c r="M106" i="12"/>
  <c r="I106" i="12"/>
  <c r="K106" i="12"/>
  <c r="O106" i="12"/>
  <c r="Q106" i="12"/>
  <c r="V106" i="12"/>
  <c r="M107" i="12"/>
  <c r="I107" i="12"/>
  <c r="K107" i="12"/>
  <c r="O107" i="12"/>
  <c r="Q107" i="12"/>
  <c r="V107" i="12"/>
  <c r="M108" i="12"/>
  <c r="I108" i="12"/>
  <c r="K108" i="12"/>
  <c r="O108" i="12"/>
  <c r="Q108" i="12"/>
  <c r="V108" i="12"/>
  <c r="M109" i="12"/>
  <c r="I109" i="12"/>
  <c r="K109" i="12"/>
  <c r="O109" i="12"/>
  <c r="Q109" i="12"/>
  <c r="V109" i="12"/>
  <c r="M110" i="12"/>
  <c r="I110" i="12"/>
  <c r="K110" i="12"/>
  <c r="O110" i="12"/>
  <c r="Q110" i="12"/>
  <c r="V110" i="12"/>
  <c r="O117" i="12"/>
  <c r="M119" i="12"/>
  <c r="I119" i="12"/>
  <c r="K119" i="12"/>
  <c r="O119" i="12"/>
  <c r="Q119" i="12"/>
  <c r="V119" i="12"/>
  <c r="M121" i="12"/>
  <c r="I121" i="12"/>
  <c r="K121" i="12"/>
  <c r="O121" i="12"/>
  <c r="Q121" i="12"/>
  <c r="V121" i="12"/>
  <c r="M123" i="12"/>
  <c r="I123" i="12"/>
  <c r="K123" i="12"/>
  <c r="O123" i="12"/>
  <c r="Q123" i="12"/>
  <c r="V123" i="12"/>
  <c r="M125" i="12"/>
  <c r="I125" i="12"/>
  <c r="K125" i="12"/>
  <c r="O125" i="12"/>
  <c r="Q125" i="12"/>
  <c r="V125" i="12"/>
  <c r="M129" i="12"/>
  <c r="M128" i="12" s="1"/>
  <c r="I129" i="12"/>
  <c r="I128" i="12" s="1"/>
  <c r="K129" i="12"/>
  <c r="K128" i="12" s="1"/>
  <c r="O129" i="12"/>
  <c r="O128" i="12" s="1"/>
  <c r="Q129" i="12"/>
  <c r="Q128" i="12" s="1"/>
  <c r="V129" i="12"/>
  <c r="V128" i="12" s="1"/>
  <c r="I20" i="1"/>
  <c r="I18" i="1"/>
  <c r="I17" i="1"/>
  <c r="G27" i="1"/>
  <c r="R8" i="13"/>
  <c r="L8" i="13"/>
  <c r="W8" i="13"/>
  <c r="P8" i="13"/>
  <c r="P8" i="14"/>
  <c r="J8" i="14"/>
  <c r="R8" i="14"/>
  <c r="L8" i="14"/>
  <c r="W8" i="14"/>
  <c r="N9" i="13"/>
  <c r="J28" i="1"/>
  <c r="J26" i="1"/>
  <c r="G38" i="1"/>
  <c r="J25" i="1"/>
  <c r="J27" i="1"/>
  <c r="E26" i="1"/>
  <c r="J8" i="13" l="1"/>
  <c r="O112" i="12"/>
  <c r="V11" i="12"/>
  <c r="I11" i="12"/>
  <c r="K127" i="12"/>
  <c r="K126" i="12" s="1"/>
  <c r="K9" i="12"/>
  <c r="O9" i="12"/>
  <c r="Q117" i="12"/>
  <c r="K11" i="12"/>
  <c r="I9" i="12"/>
  <c r="M117" i="12"/>
  <c r="V9" i="12"/>
  <c r="I127" i="12"/>
  <c r="I126" i="12" s="1"/>
  <c r="K117" i="12"/>
  <c r="Q11" i="12"/>
  <c r="M11" i="12"/>
  <c r="V127" i="12"/>
  <c r="V126" i="12" s="1"/>
  <c r="V117" i="12"/>
  <c r="E19" i="12"/>
  <c r="E26" i="12" s="1"/>
  <c r="Q9" i="12"/>
  <c r="F39" i="1"/>
  <c r="M96" i="12"/>
  <c r="M86" i="12" s="1"/>
  <c r="I57" i="1"/>
  <c r="K115" i="12"/>
  <c r="O115" i="12"/>
  <c r="O105" i="12" s="1"/>
  <c r="Q115" i="12"/>
  <c r="M115" i="12"/>
  <c r="V115" i="12"/>
  <c r="Q37" i="12"/>
  <c r="M37" i="12"/>
  <c r="O37" i="12"/>
  <c r="V37" i="12"/>
  <c r="O48" i="12"/>
  <c r="O39" i="12" s="1"/>
  <c r="K48" i="12"/>
  <c r="K39" i="12" s="1"/>
  <c r="Q48" i="12"/>
  <c r="Q39" i="12" s="1"/>
  <c r="O127" i="12"/>
  <c r="O126" i="12" s="1"/>
  <c r="Q127" i="12"/>
  <c r="Q126" i="12" s="1"/>
  <c r="Q112" i="12"/>
  <c r="M112" i="12"/>
  <c r="V112" i="12"/>
  <c r="I112" i="12"/>
  <c r="I105" i="12" s="1"/>
  <c r="M23" i="12"/>
  <c r="O51" i="12"/>
  <c r="O50" i="12" s="1"/>
  <c r="K51" i="12"/>
  <c r="K50" i="12" s="1"/>
  <c r="I51" i="12"/>
  <c r="I50" i="12" s="1"/>
  <c r="V51" i="12"/>
  <c r="V50" i="12" s="1"/>
  <c r="I54" i="1"/>
  <c r="Q51" i="12"/>
  <c r="Q50" i="12" s="1"/>
  <c r="O17" i="12"/>
  <c r="K17" i="12"/>
  <c r="I17" i="12"/>
  <c r="V17" i="12"/>
  <c r="M17" i="12"/>
  <c r="Q17" i="12"/>
  <c r="Q23" i="12"/>
  <c r="K23" i="12"/>
  <c r="V23" i="12"/>
  <c r="I23" i="12"/>
  <c r="Q57" i="12"/>
  <c r="V57" i="12"/>
  <c r="K98" i="12"/>
  <c r="I98" i="12"/>
  <c r="Q98" i="12"/>
  <c r="I58" i="1"/>
  <c r="I61" i="1"/>
  <c r="I53" i="1"/>
  <c r="O98" i="12"/>
  <c r="Q86" i="12"/>
  <c r="V86" i="12"/>
  <c r="O86" i="12"/>
  <c r="V70" i="12"/>
  <c r="I70" i="12"/>
  <c r="Q70" i="12"/>
  <c r="K57" i="12"/>
  <c r="V98" i="12"/>
  <c r="O57" i="12"/>
  <c r="I57" i="12"/>
  <c r="V39" i="12"/>
  <c r="I39" i="12"/>
  <c r="I86" i="12"/>
  <c r="K70" i="12"/>
  <c r="M99" i="12"/>
  <c r="M98" i="12" s="1"/>
  <c r="M71" i="12"/>
  <c r="M70" i="12" s="1"/>
  <c r="M40" i="12"/>
  <c r="M39" i="12" s="1"/>
  <c r="I60" i="1"/>
  <c r="K86" i="12"/>
  <c r="O70" i="12"/>
  <c r="N10" i="13"/>
  <c r="N8" i="13" s="1"/>
  <c r="AG61" i="14"/>
  <c r="G43" i="1" s="1"/>
  <c r="H43" i="1" s="1"/>
  <c r="N9" i="14"/>
  <c r="N8" i="14" s="1"/>
  <c r="M57" i="12"/>
  <c r="AG20" i="13"/>
  <c r="Q105" i="12" l="1"/>
  <c r="M9" i="12"/>
  <c r="I19" i="1"/>
  <c r="I56" i="1"/>
  <c r="I55" i="1"/>
  <c r="V105" i="12"/>
  <c r="K105" i="12"/>
  <c r="I19" i="12"/>
  <c r="O19" i="12"/>
  <c r="Q26" i="12"/>
  <c r="M26" i="12"/>
  <c r="O26" i="12"/>
  <c r="I26" i="12"/>
  <c r="V26" i="12"/>
  <c r="Q19" i="12"/>
  <c r="M19" i="12"/>
  <c r="V19" i="12"/>
  <c r="K19" i="12"/>
  <c r="K26" i="12"/>
  <c r="E28" i="12"/>
  <c r="M105" i="12"/>
  <c r="I59" i="1"/>
  <c r="M51" i="12"/>
  <c r="M50" i="12" s="1"/>
  <c r="I43" i="1"/>
  <c r="I51" i="1"/>
  <c r="G42" i="1"/>
  <c r="O28" i="12" l="1"/>
  <c r="O8" i="12" s="1"/>
  <c r="K28" i="12"/>
  <c r="K8" i="12" s="1"/>
  <c r="I28" i="12"/>
  <c r="I8" i="12" s="1"/>
  <c r="Q28" i="12"/>
  <c r="Q8" i="12" s="1"/>
  <c r="V28" i="12"/>
  <c r="V8" i="12" s="1"/>
  <c r="AD131" i="12"/>
  <c r="H42" i="1"/>
  <c r="I42" i="1" s="1"/>
  <c r="M28" i="12" l="1"/>
  <c r="M8" i="12" s="1"/>
  <c r="I52" i="1" l="1"/>
  <c r="G40" i="1"/>
  <c r="H40" i="1" s="1"/>
  <c r="I40" i="1" s="1"/>
  <c r="G39" i="1"/>
  <c r="G41" i="1"/>
  <c r="H41" i="1" s="1"/>
  <c r="I41" i="1" s="1"/>
  <c r="G44" i="1" l="1"/>
  <c r="H39" i="1"/>
  <c r="I62" i="1"/>
  <c r="I16" i="1"/>
  <c r="I21" i="1" s="1"/>
  <c r="G28" i="1" l="1"/>
  <c r="G25" i="1"/>
  <c r="H44" i="1"/>
  <c r="I39" i="1"/>
  <c r="I44" i="1" s="1"/>
  <c r="J60" i="1"/>
  <c r="J52" i="1"/>
  <c r="J59" i="1"/>
  <c r="J56" i="1"/>
  <c r="J58" i="1"/>
  <c r="J53" i="1"/>
  <c r="J61" i="1"/>
  <c r="J57" i="1"/>
  <c r="J54" i="1"/>
  <c r="J55" i="1"/>
  <c r="J51" i="1"/>
  <c r="G26" i="1" l="1"/>
  <c r="G29" i="1" s="1"/>
  <c r="J62" i="1"/>
  <c r="J41" i="1"/>
  <c r="J40" i="1"/>
  <c r="J42" i="1"/>
  <c r="J43" i="1"/>
  <c r="J39" i="1"/>
  <c r="J44" i="1" s="1"/>
</calcChain>
</file>

<file path=xl/sharedStrings.xml><?xml version="1.0" encoding="utf-8"?>
<sst xmlns="http://schemas.openxmlformats.org/spreadsheetml/2006/main" count="1078" uniqueCount="412">
  <si>
    <t>%</t>
  </si>
  <si>
    <t>Za zhotovitele</t>
  </si>
  <si>
    <t>Za objednatele</t>
  </si>
  <si>
    <t xml:space="preserve">Položkový rozpočet </t>
  </si>
  <si>
    <t>S:</t>
  </si>
  <si>
    <t>O:</t>
  </si>
  <si>
    <t>R:</t>
  </si>
  <si>
    <t>dne</t>
  </si>
  <si>
    <t>v</t>
  </si>
  <si>
    <t>Číslo</t>
  </si>
  <si>
    <t>Vypracoval: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</si>
  <si>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</si>
  <si>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</si>
  <si>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</si>
  <si>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</si>
  <si>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</si>
  <si>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</si>
  <si>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</si>
  <si>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</si>
  <si>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</si>
  <si>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DIČ:</t>
  </si>
  <si>
    <t>Cena celkem s DPH</t>
  </si>
  <si>
    <t>#RTSROZP#</t>
  </si>
  <si>
    <t>IČO:</t>
  </si>
  <si>
    <t>Stavba</t>
  </si>
  <si>
    <t>05</t>
  </si>
  <si>
    <t>P1</t>
  </si>
  <si>
    <t>P2</t>
  </si>
  <si>
    <t>EUR</t>
  </si>
  <si>
    <t>0</t>
  </si>
  <si>
    <t>1</t>
  </si>
  <si>
    <t>18</t>
  </si>
  <si>
    <t>Povrchové úpravy terénu</t>
  </si>
  <si>
    <t>2</t>
  </si>
  <si>
    <t>471</t>
  </si>
  <si>
    <t>5</t>
  </si>
  <si>
    <t>8</t>
  </si>
  <si>
    <t>913</t>
  </si>
  <si>
    <t>914</t>
  </si>
  <si>
    <t>99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</si>
  <si>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</si>
  <si>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</si>
  <si>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</si>
  <si>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</si>
  <si>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</si>
  <si>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</si>
  <si>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</si>
  <si>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</si>
  <si>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</si>
  <si>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</si>
  <si>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</si>
  <si>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</si>
  <si>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</si>
  <si>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</si>
  <si>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</si>
  <si>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</si>
  <si>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</si>
  <si>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</si>
  <si>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</si>
  <si>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</si>
  <si>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</si>
  <si>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</si>
  <si>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</si>
  <si>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</si>
  <si>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</si>
  <si>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DIL</t>
  </si>
  <si>
    <t>122201102S00</t>
  </si>
  <si>
    <t>Odkopávky a prekopávky nezapaž. v horn. tr. 3 nad 100 do 1 000 m3</t>
  </si>
  <si>
    <t>m3</t>
  </si>
  <si>
    <t>ODIS</t>
  </si>
  <si>
    <t>Indiv</t>
  </si>
  <si>
    <t>POL1_0</t>
  </si>
  <si>
    <t>VV</t>
  </si>
  <si>
    <t>131201101S00</t>
  </si>
  <si>
    <t>Hĺbenie jám nezapaž. v horn. tr. 3 do 100 m3</t>
  </si>
  <si>
    <t>POL1_1</t>
  </si>
  <si>
    <t>základové pätky oplotenia : (0,4*0,4*0,85)*43</t>
  </si>
  <si>
    <t>základová pätka - tenis : (0,6*0,6*0,85)*2</t>
  </si>
  <si>
    <t>základová pätka - volejbal : (0,6*0,6*0,90)*2</t>
  </si>
  <si>
    <t>základová pätka - malý futbal : (1,6*0,3*0,45)*4</t>
  </si>
  <si>
    <t>131201201S00</t>
  </si>
  <si>
    <t>Hĺbenie jám zapaž. v horn. tr. 3 do 100 m3</t>
  </si>
  <si>
    <t>POL1_</t>
  </si>
  <si>
    <t>132201101S00</t>
  </si>
  <si>
    <t>Hĺbenie rýh šírka do 60 cm v horn. tr. 3 do 100 m3</t>
  </si>
  <si>
    <t>151101201S00</t>
  </si>
  <si>
    <t>Zhotovenie paženia stien výkopu príložné hl. do 4 m</t>
  </si>
  <si>
    <t>m2</t>
  </si>
  <si>
    <t>151101211S00</t>
  </si>
  <si>
    <t>Odstránenie paženia stien výkopu príložné hl. do 4 m</t>
  </si>
  <si>
    <t>162701105S00</t>
  </si>
  <si>
    <t>Vodorovné premiestnenie výkopu do 10000 m horn. tr . 1-4</t>
  </si>
  <si>
    <t>197,7+38,584+68,73</t>
  </si>
  <si>
    <t>171201202S00</t>
  </si>
  <si>
    <t>174101001S00</t>
  </si>
  <si>
    <t>Zásyp zhutnený jám, šachiet, rýh, zárezov alebo ok olo objektov do 100 m3</t>
  </si>
  <si>
    <t>jestvujúca zemina : 5,0*3,0*0,2</t>
  </si>
  <si>
    <t>kamenivo (výplň) : 5,0*3,0*2,73</t>
  </si>
  <si>
    <t>211971121S00</t>
  </si>
  <si>
    <t>Zhotovenie opláš. odv. rebier z geotex. skl. nad 1 :2,5 š. do 2,5 m</t>
  </si>
  <si>
    <t>(2*(5+3))*2,7</t>
  </si>
  <si>
    <t>(5*3)*2</t>
  </si>
  <si>
    <t>215901101S00</t>
  </si>
  <si>
    <t>Zhutnenie podložia z hor. súdr. do 92%PS a nesúdr. Id do 0,8</t>
  </si>
  <si>
    <t>583439310S</t>
  </si>
  <si>
    <t>Kamenivo drtené hrubé 16-32C</t>
  </si>
  <si>
    <t>t</t>
  </si>
  <si>
    <t>POL3_</t>
  </si>
  <si>
    <t>693665120S</t>
  </si>
  <si>
    <t>Geotextília polypropylénová TATRATEX PP 300g/m2</t>
  </si>
  <si>
    <t>73,2*1,02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</si>
  <si>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</si>
  <si>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</si>
  <si>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</si>
  <si>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</si>
  <si>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</si>
  <si>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</si>
  <si>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</si>
  <si>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</si>
  <si>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Vlastní</t>
  </si>
  <si>
    <t>POL12_0</t>
  </si>
  <si>
    <t>005724400S</t>
  </si>
  <si>
    <t>Zmes trávna ihrisková</t>
  </si>
  <si>
    <t>kg</t>
  </si>
  <si>
    <t>POL3_1</t>
  </si>
  <si>
    <t>275311116S00</t>
  </si>
  <si>
    <t>Základové pätky z betónu prostého tr. C 16/20, cem ent portlandský</t>
  </si>
  <si>
    <t>základové pätky oplotenie : (0,4*0,4*0,8)*43</t>
  </si>
  <si>
    <t>základové pätky - volejbal : (0,6*0,6*0,85)*2</t>
  </si>
  <si>
    <t>základové pätky - tenis : (0,6*0,6*0,8)*2</t>
  </si>
  <si>
    <t>základové pätky - malý futbal : (1,6*0,3*0,4)*4</t>
  </si>
  <si>
    <t>471991004NCT00</t>
  </si>
  <si>
    <t>POP</t>
  </si>
  <si>
    <t>Výška vlákna 15mm</t>
  </si>
  <si>
    <t>Výška podložky 2mm</t>
  </si>
  <si>
    <t>Zásyp kremenným pieskom zrnitosti  0,3 - 0,8 mm</t>
  </si>
  <si>
    <t>/dodávka a montáž vr. zásypu kremičitým pieskom/</t>
  </si>
  <si>
    <t>589991001.SR</t>
  </si>
  <si>
    <t>Čiarovanie ihriska</t>
  </si>
  <si>
    <t>kompl.</t>
  </si>
  <si>
    <t>564721111.1S00</t>
  </si>
  <si>
    <t>Podklad z kameniva drveného 16-32 mm hr. 60 mm</t>
  </si>
  <si>
    <t>trieda A</t>
  </si>
  <si>
    <t>564721111.2S00</t>
  </si>
  <si>
    <t>Podklad z kameniva drveného 8-16 mm hr. 40 mm</t>
  </si>
  <si>
    <t>564721111.3S00</t>
  </si>
  <si>
    <t>Podklad z kameniva drveného 4-8 mm hr. 20 mm</t>
  </si>
  <si>
    <t>564721111S00</t>
  </si>
  <si>
    <t>Podklad z kameniva drveného 0-4 mm hr. 10 mm</t>
  </si>
  <si>
    <t>trieda A /ručné spracovanie/</t>
  </si>
  <si>
    <t>564751113S00</t>
  </si>
  <si>
    <t>Podklad z kameniva hrub. drveného 32-63 mm hr. 170 mm</t>
  </si>
  <si>
    <t>916561111S00</t>
  </si>
  <si>
    <t>Osadenie záhon. obrubníka betón. do lôžka z betónu tr. C 12/15 s bočnou oporou</t>
  </si>
  <si>
    <t>m</t>
  </si>
  <si>
    <t>918101111S00</t>
  </si>
  <si>
    <t>Lôžko pod obrubníky, krajníky, obruby z betónu tr. C 12/15</t>
  </si>
  <si>
    <t>592173100S</t>
  </si>
  <si>
    <t>Obrubník záhonový ABO 4-5 50x5x25</t>
  </si>
  <si>
    <t>kus</t>
  </si>
  <si>
    <t>211561111S00</t>
  </si>
  <si>
    <t>Výplň odvodňovacích rebier kamenivom hrubým drvený m 4-16 mm</t>
  </si>
  <si>
    <t>871219111S00</t>
  </si>
  <si>
    <t>Ukladanie drenážneho potrubia bezvýkopovým systémo m z flexibilného PVC, bez obsypu</t>
  </si>
  <si>
    <t>871351111S00</t>
  </si>
  <si>
    <t>Montáž potrubia z tlakových rúrok z tvrdého PVC d 225, tesnených gumovým krúžkom</t>
  </si>
  <si>
    <t>286111210S</t>
  </si>
  <si>
    <t>Rúrka PVC kanalizačná hrdlová 200x4,9x5000</t>
  </si>
  <si>
    <t>286112162S</t>
  </si>
  <si>
    <t>Rúrka flexodrenážna PVC D 80 mm</t>
  </si>
  <si>
    <t>SPORTBRAN01</t>
  </si>
  <si>
    <t>ks</t>
  </si>
  <si>
    <t>/dodávka a montáž bránok na malý futbal vr. sietí, 4x2m, hliník/</t>
  </si>
  <si>
    <t>SPORTTEN01</t>
  </si>
  <si>
    <t>Sada na tenis (vr.púzdier)</t>
  </si>
  <si>
    <t>/dodávka a montáž kompletnej sady na tenis/</t>
  </si>
  <si>
    <t>SPORTVOL01</t>
  </si>
  <si>
    <t>Sada na volejbal (vr. púzdier)</t>
  </si>
  <si>
    <t>/dodávka a montáž kompletnej sady na volejbal/</t>
  </si>
  <si>
    <t>339928811S00</t>
  </si>
  <si>
    <t>342172010S00</t>
  </si>
  <si>
    <t>Montáž panelov Kingspan, stena jednod., hr. do 8 cm</t>
  </si>
  <si>
    <t>767920230S00</t>
  </si>
  <si>
    <t>Montáž vrát a vrátok v oplotení na stĺipky oceľové do 6 m2</t>
  </si>
  <si>
    <t>944944011S00</t>
  </si>
  <si>
    <t>Montáž ochrannej siete z umelých vlákien</t>
  </si>
  <si>
    <t>953948121S00</t>
  </si>
  <si>
    <t>Kotvy chemickým tmelom M 12 hl 110 mm do betónu, Ž B alebo kameňa s vyvŕtaním otvoru</t>
  </si>
  <si>
    <t>stĺpik oplotenia : 43*4</t>
  </si>
  <si>
    <t>767229999</t>
  </si>
  <si>
    <t>Žiarové zinkovanie oceľ.prvkov oplotenia</t>
  </si>
  <si>
    <t>stĺpik dl. 4m (profil 60x60x3) : (43*4)*5,039</t>
  </si>
  <si>
    <t>145843900S</t>
  </si>
  <si>
    <t>145843950S</t>
  </si>
  <si>
    <t>stĺpik oplotenia : 43*4*0,005+8,7*0,005</t>
  </si>
  <si>
    <t>61210100.AR</t>
  </si>
  <si>
    <t>Panel stenový - Kingspan KS 1000 TF hr.jádra 40 mm</t>
  </si>
  <si>
    <t>SPCM</t>
  </si>
  <si>
    <t>RTS 17/ I</t>
  </si>
  <si>
    <t>povrchová úprava Polyester 25 µm RAL 6011</t>
  </si>
  <si>
    <t>SPORTBRANKA2</t>
  </si>
  <si>
    <t>Bránka 1100/2100 pozink.výplň</t>
  </si>
  <si>
    <t>BRÁNKA JEDNOKRÍDLOVÁ ŠÍRKA 1100mm, výplň NYLOFLOR 2D</t>
  </si>
  <si>
    <t>SPORTOPL2</t>
  </si>
  <si>
    <t>Sieť záchytná pre oplotenie  -PP 45/45/3 nenasiakavá  -v 3,0 m</t>
  </si>
  <si>
    <t>300*1,02</t>
  </si>
  <si>
    <t>998767201S00</t>
  </si>
  <si>
    <t>Presun hmôt pre kovové stav. doplnk. konštr. v obj ektoch výšky do 6 m</t>
  </si>
  <si>
    <t>POL7_</t>
  </si>
  <si>
    <t>998225111S00</t>
  </si>
  <si>
    <t>Presun hmôt pre pozemné komunikácie a plochy letís k, kryt živičný</t>
  </si>
  <si>
    <t>1002T</t>
  </si>
  <si>
    <t>NUS - náklady spojeném s umístěním stavby</t>
  </si>
  <si>
    <t>POL99_8</t>
  </si>
  <si>
    <t>SUM</t>
  </si>
  <si>
    <t>END</t>
  </si>
  <si>
    <t>Plas. rozvodnica300x180x95 IP65/IP20, na povrch.so zámkom</t>
  </si>
  <si>
    <t>Vývodka do PG 42</t>
  </si>
  <si>
    <t>3</t>
  </si>
  <si>
    <t>Vypínač radenie 1, typ3553-01280</t>
  </si>
  <si>
    <t>4</t>
  </si>
  <si>
    <t>Popisný štítok</t>
  </si>
  <si>
    <t>Jednopólový istič typ P L7-10B1/do10A</t>
  </si>
  <si>
    <t>6</t>
  </si>
  <si>
    <t>Svorka zapojená typ CBD-2</t>
  </si>
  <si>
    <t>7</t>
  </si>
  <si>
    <t>Svorka zapojená typ CBD-6</t>
  </si>
  <si>
    <t>Jednopólový vypínač VS25/230V,25A</t>
  </si>
  <si>
    <t>9</t>
  </si>
  <si>
    <t>Nulový mostík</t>
  </si>
  <si>
    <t>10</t>
  </si>
  <si>
    <t>DIN lišta</t>
  </si>
  <si>
    <t>Ohybná kovová rúrka KOPEX F36</t>
  </si>
  <si>
    <t>Ukončenie vodiča v rozvádzači do 2,5mm</t>
  </si>
  <si>
    <t>Ukončenie vodiča v rozvádzači do 6mm</t>
  </si>
  <si>
    <t>Elektrovýzbroj GURO EKM 2072,1xE27</t>
  </si>
  <si>
    <t>Elektrovýzbroj GURO EKM 2072 1xE27</t>
  </si>
  <si>
    <t>Recyklačný poplatok svietidlá</t>
  </si>
  <si>
    <t>Reciklačný poplatok sv. zdroje</t>
  </si>
  <si>
    <t>Poistka D01 6A</t>
  </si>
  <si>
    <t>Poistka D01 6A,</t>
  </si>
  <si>
    <t>11</t>
  </si>
  <si>
    <t>12</t>
  </si>
  <si>
    <t>13</t>
  </si>
  <si>
    <t>Revízia</t>
  </si>
  <si>
    <t>hod</t>
  </si>
  <si>
    <t>14</t>
  </si>
  <si>
    <t>Zemniaci pásik typ FeZn 30x4mm</t>
  </si>
  <si>
    <t>15</t>
  </si>
  <si>
    <t>16</t>
  </si>
  <si>
    <t>Zvodový drôt FeZn F10mm</t>
  </si>
  <si>
    <t>17</t>
  </si>
  <si>
    <t>Svorka hromozvodová SRO3,SRO2</t>
  </si>
  <si>
    <t>19</t>
  </si>
  <si>
    <t>20</t>
  </si>
  <si>
    <t>Jama pre zemniacu dosku</t>
  </si>
  <si>
    <t>21</t>
  </si>
  <si>
    <t>Úprava terénu</t>
  </si>
  <si>
    <t>22</t>
  </si>
  <si>
    <t>Svetlomet REGGIO 2, 20431,1x400W MH,vč. zdroja</t>
  </si>
  <si>
    <t>23</t>
  </si>
  <si>
    <t>Svetlomet REGGIO 2, 20431,1x400W MH   material</t>
  </si>
  <si>
    <t>24</t>
  </si>
  <si>
    <t>Silový kábel typu CYKY 3Cx1,5</t>
  </si>
  <si>
    <t>25</t>
  </si>
  <si>
    <t>26</t>
  </si>
  <si>
    <t>Silový kábel typu CYKY 3Cx2,5</t>
  </si>
  <si>
    <t>27</t>
  </si>
  <si>
    <t>28</t>
  </si>
  <si>
    <t>Zemniaca doska typ 2000x250x3mm</t>
  </si>
  <si>
    <t>29</t>
  </si>
  <si>
    <t>30</t>
  </si>
  <si>
    <t>Vytýčenie trasy VO v teréne</t>
  </si>
  <si>
    <t>km</t>
  </si>
  <si>
    <t>31</t>
  </si>
  <si>
    <t>Výkop ryhy 35x80cm</t>
  </si>
  <si>
    <t>32</t>
  </si>
  <si>
    <t>Zához ryhy 35x80cm</t>
  </si>
  <si>
    <t>33</t>
  </si>
  <si>
    <t>Stožiarové púzdro</t>
  </si>
  <si>
    <t>34</t>
  </si>
  <si>
    <t>Jednopólový istič typ P L7-20B1/do20A</t>
  </si>
  <si>
    <t>35</t>
  </si>
  <si>
    <t>Betónový základ</t>
  </si>
  <si>
    <t>36</t>
  </si>
  <si>
    <t>37</t>
  </si>
  <si>
    <t>Výstražná fólia šírky 330mm</t>
  </si>
  <si>
    <t>38</t>
  </si>
  <si>
    <t>39</t>
  </si>
  <si>
    <t>Zriadenie kábelového lôžka</t>
  </si>
  <si>
    <t>40</t>
  </si>
  <si>
    <t>Kábelový žľab HMIK 25/40 včítane uchytenia,krytu</t>
  </si>
  <si>
    <t>41</t>
  </si>
  <si>
    <t>Kábelový žľab HMIK 25/40      materiál</t>
  </si>
  <si>
    <t>42</t>
  </si>
  <si>
    <t>Štítok na kábel</t>
  </si>
  <si>
    <t>43</t>
  </si>
  <si>
    <t>44</t>
  </si>
  <si>
    <t>Kábelový prestup z chráničky F160</t>
  </si>
  <si>
    <t>45</t>
  </si>
  <si>
    <t>46</t>
  </si>
  <si>
    <t>Konzola pre reflektory K1000-89</t>
  </si>
  <si>
    <t>47</t>
  </si>
  <si>
    <t>Konzola pre reflektory K1000-89     materiál</t>
  </si>
  <si>
    <t>48</t>
  </si>
  <si>
    <t>Silový kábel typu CYKY 3Cx6</t>
  </si>
  <si>
    <t>49</t>
  </si>
  <si>
    <t>50</t>
  </si>
  <si>
    <t>51</t>
  </si>
  <si>
    <t>Montáž skrinky OS</t>
  </si>
  <si>
    <t>Uloženie sypaniny na skládky nad 100 do 1 000 m3, vrátane poplatku za skládkovné</t>
  </si>
  <si>
    <t>Investor:</t>
  </si>
  <si>
    <t>Obecný úrad</t>
  </si>
  <si>
    <t>IČ DPH:</t>
  </si>
  <si>
    <t>Zod. projektant:</t>
  </si>
  <si>
    <t>Zemné práce</t>
  </si>
  <si>
    <t>Základy a zvláštne zakládanie</t>
  </si>
  <si>
    <t>Umelé povrchy</t>
  </si>
  <si>
    <t>Komunikácie</t>
  </si>
  <si>
    <t>Vybavenie športovísk</t>
  </si>
  <si>
    <t>Oplotenie</t>
  </si>
  <si>
    <t>Vedlejšie náklady</t>
  </si>
  <si>
    <t>Spolu</t>
  </si>
  <si>
    <t>Typ dielu</t>
  </si>
  <si>
    <t>Názov</t>
  </si>
  <si>
    <t>Cena spolu</t>
  </si>
  <si>
    <t>Ostatné náklady</t>
  </si>
  <si>
    <t>Zaokrúhlenie</t>
  </si>
  <si>
    <t>Rekapitulacia dielčích částí</t>
  </si>
  <si>
    <t>Názov položky</t>
  </si>
  <si>
    <t>Potrubné vedenia</t>
  </si>
  <si>
    <t>Presún hmôt po stavenisku</t>
  </si>
  <si>
    <t>Vedľajšie náklady</t>
  </si>
  <si>
    <t>Diel:</t>
  </si>
  <si>
    <t>Množstvo</t>
  </si>
  <si>
    <t>Nepriradený diel</t>
  </si>
  <si>
    <t>Cena/MJ</t>
  </si>
  <si>
    <t>Spolu za stavbu</t>
  </si>
  <si>
    <t xml:space="preserve">sada </t>
  </si>
  <si>
    <t>Súbor</t>
  </si>
  <si>
    <t xml:space="preserve">   SUB</t>
  </si>
  <si>
    <t xml:space="preserve">   Elektro 1</t>
  </si>
  <si>
    <t xml:space="preserve">   Elektro 2</t>
  </si>
  <si>
    <t>Osadenie stĺpika radového pre konštrukcie viníc bez zabetónovania</t>
  </si>
  <si>
    <t>S01</t>
  </si>
  <si>
    <t>Úprava jestvujúceho rozvádzača</t>
  </si>
  <si>
    <t>základová pätka - elektrika : (1,1*1,1*1,1)*4</t>
  </si>
  <si>
    <t>vsakovacia jama : 2,0*2,0*2,0</t>
  </si>
  <si>
    <t>vsakovacia jama : (2*2*2)</t>
  </si>
  <si>
    <t>základové pätky - osvetlenia : (1,1*1,1*1,1)*4</t>
  </si>
  <si>
    <t>Bránka na malý futbal 3x2m (vr. siete)</t>
  </si>
  <si>
    <t>Rekapitulácia daní</t>
  </si>
  <si>
    <t xml:space="preserve">DPH </t>
  </si>
  <si>
    <t>Základ pre DPH</t>
  </si>
  <si>
    <t xml:space="preserve">   Názov</t>
  </si>
  <si>
    <t xml:space="preserve">  Zemné práce</t>
  </si>
  <si>
    <t xml:space="preserve">  Povrchové úpravy terénu</t>
  </si>
  <si>
    <t xml:space="preserve">  Základy a zvláštne zakládanie</t>
  </si>
  <si>
    <t xml:space="preserve">  Umelé povrchy</t>
  </si>
  <si>
    <t xml:space="preserve">  Komunikácie</t>
  </si>
  <si>
    <t xml:space="preserve">  Potrubné vedenie</t>
  </si>
  <si>
    <t xml:space="preserve">  Vybavenie športovísk</t>
  </si>
  <si>
    <t xml:space="preserve">  Oplotenie</t>
  </si>
  <si>
    <t xml:space="preserve">  Presun hmôt po stavenisku</t>
  </si>
  <si>
    <t xml:space="preserve">  Vedlejšie náklady</t>
  </si>
  <si>
    <t>Rekapitulace rozpočtu</t>
  </si>
  <si>
    <t>Podpis:</t>
  </si>
  <si>
    <t>Projektant, rozpočtár, cenár:</t>
  </si>
  <si>
    <t>Pečiatka:</t>
  </si>
  <si>
    <t xml:space="preserve">   Viacúčelové ihrisko 33x18</t>
  </si>
  <si>
    <t>obrubníky : (33*2+18*2+1,3*4)*0,5*0,3</t>
  </si>
  <si>
    <t>drenážne potrubie : (32*6)*0,3*0,7</t>
  </si>
  <si>
    <t>kanalizačné potrubie : 27*0,3*0,85</t>
  </si>
  <si>
    <t>605,0*0,3</t>
  </si>
  <si>
    <t>premiestnenie výkopku pre ter.úpravy : 107,2*1,0*0,3</t>
  </si>
  <si>
    <t>pás š.1,0m po obvode ihriska : 107,2*1,0</t>
  </si>
  <si>
    <t>107,2*1,0</t>
  </si>
  <si>
    <t>dovoz zeminy pre ter.úpravy : 107,2*1,0*0,3</t>
  </si>
  <si>
    <t>(107,2*35)/1000</t>
  </si>
  <si>
    <t>107,2*0,25*0,2</t>
  </si>
  <si>
    <t>107,2*1,02</t>
  </si>
  <si>
    <t>Drenážne potrubie : 95*0,3*0,7</t>
  </si>
  <si>
    <t>Kanalizačné potrubie : 52,5*0,3*0,85</t>
  </si>
  <si>
    <t>Odvedenie vody : 52,2</t>
  </si>
  <si>
    <t>95*1,02</t>
  </si>
  <si>
    <t>52,2/5*1,02</t>
  </si>
  <si>
    <t>vzperový stĺpik : (33+33+18+18)*0,0035</t>
  </si>
  <si>
    <t>Vlákno PE monofillament</t>
  </si>
  <si>
    <t>Hrúbka vlákna (mikróny) min. 185 µm</t>
  </si>
  <si>
    <t>Detex min. 7200/8</t>
  </si>
  <si>
    <t>Váha min. 2180 g/m2</t>
  </si>
  <si>
    <t>Hustota vpichov min. 37 750 vpichov/m2</t>
  </si>
  <si>
    <t xml:space="preserve">  Elektro 1 a 2</t>
  </si>
  <si>
    <t>Ing. Zuzana Jurigová</t>
  </si>
  <si>
    <t>Zhotoviteľ:</t>
  </si>
  <si>
    <t xml:space="preserve">Umelý trávník, dĺžka vlákna 15mm </t>
  </si>
  <si>
    <t>stĺpik (profil 60x30x3) : (33+33+18+18)*3,455</t>
  </si>
  <si>
    <t>Profil štvorcový 1xťahaný 3501325 60x30x3</t>
  </si>
  <si>
    <t>Profil štvorcový 1xťahaný 3501330 60x60x3</t>
  </si>
  <si>
    <t>20191115</t>
  </si>
  <si>
    <t>Krycí list výkazu výmer</t>
  </si>
  <si>
    <t>Položkový výkaz výmer</t>
  </si>
  <si>
    <t xml:space="preserve">Multifunkčné ihrisko 33x18m </t>
  </si>
  <si>
    <t xml:space="preserve">   Multifunkčné ihrisko 33x18m</t>
  </si>
  <si>
    <t>20191125</t>
  </si>
  <si>
    <t>946 34 Bátorove Kosihy</t>
  </si>
  <si>
    <t>00306711</t>
  </si>
  <si>
    <t>Multifunkčné ihrisko v obci Bátorove Kosihy</t>
  </si>
  <si>
    <t xml:space="preserve">   Multifunkčné ihrisko v obci Bátorove Kosihy</t>
  </si>
  <si>
    <t>Bátorove Kosihy 873</t>
  </si>
  <si>
    <t>Ihlanový stožiar STO 89/00/3,l=6m</t>
  </si>
  <si>
    <t>Ihlanový stožiar STO 89/70/3,l=6m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</si>
</sst>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b/>
      <sz val="8"/>
      <color rgb="FF00B050"/>
      <name val="Arial CE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/>
    <xf numFmtId="0" fontId="8" fillId="0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4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9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/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4" fontId="7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15" fillId="3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horizontal="center"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15" fillId="0" borderId="21" xfId="0" applyFont="1" applyBorder="1" applyAlignment="1">
      <alignment horizontal="center" vertical="top" shrinkToFit="1"/>
    </xf>
    <xf numFmtId="0" fontId="15" fillId="0" borderId="24" xfId="0" applyFont="1" applyBorder="1" applyAlignment="1">
      <alignment horizontal="center" vertical="top" shrinkToFit="1"/>
    </xf>
    <xf numFmtId="4" fontId="15" fillId="3" borderId="24" xfId="0" applyNumberFormat="1" applyFont="1" applyFill="1" applyBorder="1" applyAlignment="1" applyProtection="1">
      <alignment vertical="top" shrinkToFit="1"/>
      <protection locked="0"/>
    </xf>
    <xf numFmtId="49" fontId="15" fillId="0" borderId="21" xfId="0" applyNumberFormat="1" applyFont="1" applyBorder="1" applyAlignment="1">
      <alignment horizontal="left" vertical="top" wrapText="1"/>
    </xf>
    <xf numFmtId="0" fontId="16" fillId="0" borderId="0" xfId="0" quotePrefix="1" applyNumberFormat="1" applyFont="1" applyBorder="1" applyAlignment="1">
      <alignment horizontal="left" vertical="top" wrapText="1"/>
    </xf>
    <xf numFmtId="49" fontId="15" fillId="0" borderId="2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/>
    <xf numFmtId="3" fontId="8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4" fontId="15" fillId="3" borderId="27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24" xfId="0" applyNumberFormat="1" applyFont="1" applyBorder="1" applyAlignment="1">
      <alignment horizontal="center" vertical="center" shrinkToFit="1"/>
    </xf>
    <xf numFmtId="164" fontId="15" fillId="0" borderId="21" xfId="0" applyNumberFormat="1" applyFont="1" applyBorder="1" applyAlignment="1">
      <alignment horizontal="center" vertical="center" shrinkToFit="1"/>
    </xf>
    <xf numFmtId="4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>
      <alignment horizontal="center" vertical="center" wrapText="1" shrinkToFit="1"/>
    </xf>
    <xf numFmtId="4" fontId="15" fillId="0" borderId="0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49" fontId="0" fillId="0" borderId="25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49" fontId="0" fillId="0" borderId="29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indent="1"/>
    </xf>
    <xf numFmtId="1" fontId="8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 shrinkToFit="1"/>
    </xf>
    <xf numFmtId="3" fontId="0" fillId="0" borderId="9" xfId="0" applyNumberFormat="1" applyBorder="1" applyAlignment="1">
      <alignment vertical="center"/>
    </xf>
    <xf numFmtId="3" fontId="0" fillId="0" borderId="31" xfId="0" applyNumberFormat="1" applyBorder="1" applyAlignment="1">
      <alignment vertical="center" shrinkToFit="1"/>
    </xf>
    <xf numFmtId="3" fontId="0" fillId="0" borderId="31" xfId="0" applyNumberFormat="1" applyBorder="1" applyAlignment="1">
      <alignment vertical="center"/>
    </xf>
    <xf numFmtId="3" fontId="8" fillId="0" borderId="4" xfId="0" applyNumberFormat="1" applyFont="1" applyBorder="1" applyAlignment="1">
      <alignment vertical="center" wrapText="1" shrinkToFit="1"/>
    </xf>
    <xf numFmtId="3" fontId="8" fillId="0" borderId="8" xfId="0" applyNumberFormat="1" applyFont="1" applyBorder="1" applyAlignment="1">
      <alignment vertical="center" shrinkToFit="1"/>
    </xf>
    <xf numFmtId="3" fontId="0" fillId="0" borderId="4" xfId="0" applyNumberFormat="1" applyBorder="1" applyAlignment="1">
      <alignment vertical="center" wrapText="1" shrinkToFit="1"/>
    </xf>
    <xf numFmtId="3" fontId="0" fillId="0" borderId="8" xfId="0" applyNumberFormat="1" applyBorder="1" applyAlignment="1">
      <alignment vertical="center" shrinkToFit="1"/>
    </xf>
    <xf numFmtId="3" fontId="8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top" wrapText="1" shrinkToFit="1"/>
    </xf>
    <xf numFmtId="0" fontId="16" fillId="0" borderId="0" xfId="0" applyNumberFormat="1" applyFont="1" applyFill="1" applyBorder="1" applyAlignment="1">
      <alignment vertical="top" wrapText="1" shrinkToFit="1"/>
    </xf>
    <xf numFmtId="4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/>
    <xf numFmtId="0" fontId="0" fillId="0" borderId="0" xfId="0" applyFill="1"/>
    <xf numFmtId="0" fontId="16" fillId="0" borderId="0" xfId="0" applyNumberFormat="1" applyFont="1" applyFill="1" applyBorder="1" applyAlignment="1">
      <alignment horizontal="center" vertical="center" wrapText="1" shrinkToFit="1"/>
    </xf>
    <xf numFmtId="4" fontId="15" fillId="0" borderId="0" xfId="0" applyNumberFormat="1" applyFont="1" applyFill="1" applyBorder="1" applyAlignment="1">
      <alignment horizontal="center" vertical="center" shrinkToFit="1"/>
    </xf>
    <xf numFmtId="2" fontId="16" fillId="0" borderId="0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indent="1"/>
    </xf>
    <xf numFmtId="3" fontId="8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/>
    <xf numFmtId="0" fontId="8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29" xfId="0" applyBorder="1" applyAlignment="1"/>
    <xf numFmtId="0" fontId="0" fillId="0" borderId="19" xfId="0" applyBorder="1" applyAlignment="1"/>
    <xf numFmtId="0" fontId="0" fillId="0" borderId="9" xfId="0" applyBorder="1"/>
    <xf numFmtId="0" fontId="0" fillId="0" borderId="18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9" fontId="0" fillId="0" borderId="30" xfId="0" applyNumberFormat="1" applyFont="1" applyBorder="1" applyAlignment="1">
      <alignment horizontal="left" vertical="center"/>
    </xf>
    <xf numFmtId="0" fontId="0" fillId="0" borderId="30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/>
    <xf numFmtId="0" fontId="8" fillId="0" borderId="30" xfId="0" applyFont="1" applyBorder="1" applyAlignment="1">
      <alignment horizontal="right"/>
    </xf>
    <xf numFmtId="0" fontId="0" fillId="0" borderId="3" xfId="0" applyBorder="1"/>
    <xf numFmtId="0" fontId="0" fillId="0" borderId="29" xfId="0" applyBorder="1" applyAlignment="1">
      <alignment horizontal="right"/>
    </xf>
    <xf numFmtId="0" fontId="4" fillId="2" borderId="32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4" fontId="4" fillId="2" borderId="33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18" fillId="0" borderId="0" xfId="0" applyFont="1"/>
    <xf numFmtId="164" fontId="16" fillId="0" borderId="0" xfId="0" applyNumberFormat="1" applyFont="1" applyBorder="1" applyAlignment="1">
      <alignment horizontal="center" vertical="center" wrapText="1" shrinkToFit="1"/>
    </xf>
    <xf numFmtId="164" fontId="18" fillId="0" borderId="0" xfId="0" applyNumberFormat="1" applyFont="1"/>
    <xf numFmtId="49" fontId="10" fillId="0" borderId="21" xfId="0" applyNumberFormat="1" applyFont="1" applyBorder="1" applyAlignment="1">
      <alignment horizontal="left" vertical="center" wrapText="1"/>
    </xf>
    <xf numFmtId="4" fontId="0" fillId="0" borderId="0" xfId="0" applyNumberFormat="1" applyBorder="1"/>
    <xf numFmtId="1" fontId="7" fillId="0" borderId="6" xfId="0" applyNumberFormat="1" applyFont="1" applyBorder="1" applyAlignment="1">
      <alignment horizontal="left" vertical="top"/>
    </xf>
    <xf numFmtId="4" fontId="19" fillId="0" borderId="0" xfId="0" applyNumberFormat="1" applyFont="1"/>
    <xf numFmtId="14" fontId="3" fillId="0" borderId="0" xfId="0" applyNumberFormat="1" applyFont="1" applyBorder="1" applyAlignment="1">
      <alignment horizontal="left"/>
    </xf>
    <xf numFmtId="9" fontId="0" fillId="0" borderId="0" xfId="0" applyNumberFormat="1" applyBorder="1"/>
    <xf numFmtId="4" fontId="19" fillId="0" borderId="0" xfId="0" applyNumberFormat="1" applyFont="1" applyBorder="1"/>
    <xf numFmtId="4" fontId="0" fillId="6" borderId="0" xfId="0" applyNumberFormat="1" applyFill="1" applyBorder="1"/>
    <xf numFmtId="4" fontId="0" fillId="5" borderId="0" xfId="0" applyNumberFormat="1" applyFill="1" applyBorder="1"/>
    <xf numFmtId="0" fontId="15" fillId="0" borderId="0" xfId="0" applyFont="1" applyBorder="1"/>
    <xf numFmtId="4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7" xfId="0" applyNumberFormat="1" applyFont="1" applyFill="1" applyBorder="1" applyAlignment="1" applyProtection="1">
      <alignment vertical="top" shrinkToFit="1"/>
      <protection locked="0"/>
    </xf>
    <xf numFmtId="4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vertical="top" shrinkToFit="1"/>
    </xf>
    <xf numFmtId="4" fontId="8" fillId="0" borderId="6" xfId="0" applyNumberFormat="1" applyFont="1" applyFill="1" applyBorder="1" applyAlignment="1">
      <alignment vertical="top" shrinkToFit="1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top" shrinkToFit="1"/>
    </xf>
    <xf numFmtId="0" fontId="8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shrinkToFit="1"/>
    </xf>
    <xf numFmtId="164" fontId="8" fillId="0" borderId="4" xfId="0" applyNumberFormat="1" applyFont="1" applyFill="1" applyBorder="1" applyAlignment="1">
      <alignment vertical="top" shrinkToFit="1"/>
    </xf>
    <xf numFmtId="4" fontId="8" fillId="0" borderId="4" xfId="0" applyNumberFormat="1" applyFont="1" applyFill="1" applyBorder="1" applyAlignment="1">
      <alignment vertical="top" shrinkToFi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" xfId="0" applyFont="1" applyFill="1" applyBorder="1" applyAlignment="1">
      <alignment horizontal="left" vertical="center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indent="1"/>
    </xf>
    <xf numFmtId="0" fontId="0" fillId="0" borderId="2" xfId="0" applyFont="1" applyFill="1" applyBorder="1"/>
    <xf numFmtId="0" fontId="4" fillId="0" borderId="5" xfId="0" applyFont="1" applyFill="1" applyBorder="1" applyAlignment="1">
      <alignment horizontal="left" vertical="center" indent="1"/>
    </xf>
    <xf numFmtId="0" fontId="0" fillId="0" borderId="4" xfId="0" applyFill="1" applyBorder="1"/>
    <xf numFmtId="49" fontId="8" fillId="0" borderId="2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 applyProtection="1">
      <alignment horizontal="right" vertical="center"/>
      <protection locked="0"/>
    </xf>
    <xf numFmtId="3" fontId="8" fillId="7" borderId="0" xfId="0" applyNumberFormat="1" applyFont="1" applyFill="1" applyBorder="1" applyAlignment="1" applyProtection="1">
      <alignment horizontal="left" vertical="center"/>
      <protection locked="0"/>
    </xf>
    <xf numFmtId="3" fontId="0" fillId="0" borderId="4" xfId="0" applyNumberFormat="1" applyFill="1" applyBorder="1" applyAlignment="1">
      <alignment vertical="center" wrapText="1" shrinkToFit="1"/>
    </xf>
    <xf numFmtId="3" fontId="0" fillId="0" borderId="8" xfId="0" applyNumberFormat="1" applyFill="1" applyBorder="1" applyAlignment="1">
      <alignment vertical="center" shrinkToFit="1"/>
    </xf>
    <xf numFmtId="3" fontId="0" fillId="0" borderId="8" xfId="0" applyNumberForma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3" fontId="10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top" wrapText="1"/>
    </xf>
    <xf numFmtId="49" fontId="15" fillId="0" borderId="2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25" xfId="0" applyNumberFormat="1" applyFont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4" fontId="12" fillId="0" borderId="4" xfId="0" applyNumberFormat="1" applyFont="1" applyFill="1" applyBorder="1" applyAlignment="1">
      <alignment horizontal="right" vertical="center"/>
    </xf>
    <xf numFmtId="4" fontId="12" fillId="2" borderId="33" xfId="0" applyNumberFormat="1" applyFont="1" applyFill="1" applyBorder="1" applyAlignment="1">
      <alignment horizontal="right" vertical="center"/>
    </xf>
    <xf numFmtId="2" fontId="12" fillId="2" borderId="33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 applyProtection="1">
      <alignment horizontal="left" vertical="center"/>
      <protection locked="0"/>
    </xf>
    <xf numFmtId="0" fontId="8" fillId="7" borderId="2" xfId="0" applyFont="1" applyFill="1" applyBorder="1" applyAlignment="1" applyProtection="1">
      <alignment horizontal="left" vertical="center"/>
      <protection locked="0"/>
    </xf>
    <xf numFmtId="4" fontId="11" fillId="0" borderId="6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9" fontId="6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" fontId="0" fillId="0" borderId="2" xfId="0" applyNumberFormat="1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29" xfId="0" applyFont="1" applyBorder="1" applyAlignment="1">
      <alignment horizontal="right" indent="1"/>
    </xf>
    <xf numFmtId="0" fontId="8" fillId="0" borderId="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17" fillId="0" borderId="6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ekklsql02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Q67"/>
  <sheetViews>
    <sheetView showGridLines="0" tabSelected="1" view="pageBreakPreview" topLeftCell="B1" zoomScaleNormal="100" zoomScaleSheetLayoutView="100" workbookViewId="0">
      <selection activeCell="I12" sqref="I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style="3" customWidth="1"/>
    <col min="16" max="17" width="9.28515625" style="3" bestFit="1" customWidth="1"/>
  </cols>
  <sheetData>
    <row r="1" spans="1:15" ht="33.75" customHeight="1" x14ac:dyDescent="0.2">
      <c r="A1" s="46" t="s">
        <v>22</v>
      </c>
      <c r="B1" s="291" t="s">
        <v>400</v>
      </c>
      <c r="C1" s="292"/>
      <c r="D1" s="292"/>
      <c r="E1" s="292"/>
      <c r="F1" s="292"/>
      <c r="G1" s="292"/>
      <c r="H1" s="292"/>
      <c r="I1" s="292"/>
      <c r="J1" s="293"/>
    </row>
    <row r="2" spans="1:15" ht="36" customHeight="1" x14ac:dyDescent="0.2">
      <c r="A2" s="2"/>
      <c r="B2" s="222" t="s">
        <v>11</v>
      </c>
      <c r="C2" s="223"/>
      <c r="D2" s="224" t="s">
        <v>404</v>
      </c>
      <c r="E2" s="298" t="s">
        <v>407</v>
      </c>
      <c r="F2" s="299"/>
      <c r="G2" s="299"/>
      <c r="H2" s="299"/>
      <c r="I2" s="299"/>
      <c r="J2" s="300"/>
      <c r="O2" s="179"/>
    </row>
    <row r="3" spans="1:15" ht="27" customHeight="1" x14ac:dyDescent="0.2">
      <c r="A3" s="2"/>
      <c r="B3" s="225"/>
      <c r="C3" s="223"/>
      <c r="D3" s="226" t="s">
        <v>344</v>
      </c>
      <c r="E3" s="301" t="s">
        <v>402</v>
      </c>
      <c r="F3" s="302"/>
      <c r="G3" s="302"/>
      <c r="H3" s="302"/>
      <c r="I3" s="302"/>
      <c r="J3" s="303"/>
    </row>
    <row r="4" spans="1:15" ht="23.25" customHeight="1" x14ac:dyDescent="0.2">
      <c r="A4" s="2"/>
      <c r="B4" s="227"/>
      <c r="C4" s="228"/>
      <c r="D4" s="34"/>
      <c r="E4" s="308"/>
      <c r="F4" s="308"/>
      <c r="G4" s="308"/>
      <c r="H4" s="308"/>
      <c r="I4" s="308"/>
      <c r="J4" s="309"/>
    </row>
    <row r="5" spans="1:15" ht="15" customHeight="1" x14ac:dyDescent="0.2">
      <c r="A5" s="2"/>
      <c r="B5" s="150" t="s">
        <v>311</v>
      </c>
      <c r="C5" s="3"/>
      <c r="D5" s="24" t="s">
        <v>312</v>
      </c>
      <c r="E5" s="17"/>
      <c r="F5" s="17"/>
      <c r="G5" s="17"/>
      <c r="H5" s="19" t="s">
        <v>23</v>
      </c>
      <c r="I5" s="83" t="s">
        <v>406</v>
      </c>
      <c r="J5" s="151"/>
    </row>
    <row r="6" spans="1:15" ht="15" customHeight="1" x14ac:dyDescent="0.2">
      <c r="A6" s="2"/>
      <c r="B6" s="152"/>
      <c r="C6" s="17"/>
      <c r="D6" s="24" t="s">
        <v>409</v>
      </c>
      <c r="E6" s="17"/>
      <c r="F6" s="17"/>
      <c r="G6" s="17"/>
      <c r="H6" s="19" t="s">
        <v>20</v>
      </c>
      <c r="I6" s="24">
        <v>2021046731</v>
      </c>
      <c r="J6" s="151"/>
    </row>
    <row r="7" spans="1:15" ht="15" customHeight="1" x14ac:dyDescent="0.2">
      <c r="A7" s="2"/>
      <c r="B7" s="153"/>
      <c r="C7" s="18"/>
      <c r="D7" s="257" t="s">
        <v>405</v>
      </c>
      <c r="E7" s="25"/>
      <c r="F7" s="25"/>
      <c r="G7" s="25"/>
      <c r="H7" s="27"/>
      <c r="I7" s="25"/>
      <c r="J7" s="154"/>
    </row>
    <row r="8" spans="1:15" ht="15" customHeight="1" x14ac:dyDescent="0.2">
      <c r="A8" s="2"/>
      <c r="B8" s="258" t="s">
        <v>314</v>
      </c>
      <c r="C8" s="259"/>
      <c r="D8" s="86"/>
      <c r="E8" s="87"/>
      <c r="F8" s="87"/>
      <c r="G8" s="88"/>
      <c r="H8" s="44" t="s">
        <v>23</v>
      </c>
      <c r="I8" s="89"/>
      <c r="J8" s="155"/>
    </row>
    <row r="9" spans="1:15" ht="15" customHeight="1" x14ac:dyDescent="0.2">
      <c r="A9" s="2"/>
      <c r="B9" s="156"/>
      <c r="C9" s="3"/>
      <c r="D9" s="26"/>
      <c r="E9" s="3"/>
      <c r="F9" s="3"/>
      <c r="G9" s="33"/>
      <c r="H9" s="19" t="s">
        <v>20</v>
      </c>
      <c r="I9" s="85"/>
      <c r="J9" s="151"/>
    </row>
    <row r="10" spans="1:15" ht="15" customHeight="1" x14ac:dyDescent="0.2">
      <c r="A10" s="2"/>
      <c r="B10" s="122"/>
      <c r="C10" s="18"/>
      <c r="D10" s="34"/>
      <c r="E10" s="36"/>
      <c r="F10" s="36"/>
      <c r="G10" s="35"/>
      <c r="H10" s="90" t="s">
        <v>313</v>
      </c>
      <c r="I10" s="310"/>
      <c r="J10" s="311"/>
    </row>
    <row r="11" spans="1:15" ht="15" customHeight="1" x14ac:dyDescent="0.2">
      <c r="A11" s="2"/>
      <c r="B11" s="150" t="s">
        <v>394</v>
      </c>
      <c r="C11" s="3"/>
      <c r="D11" s="276"/>
      <c r="E11" s="276"/>
      <c r="F11" s="276"/>
      <c r="G11" s="276"/>
      <c r="H11" s="19" t="s">
        <v>23</v>
      </c>
      <c r="I11" s="233"/>
      <c r="J11" s="151"/>
    </row>
    <row r="12" spans="1:15" ht="15" customHeight="1" x14ac:dyDescent="0.2">
      <c r="A12" s="2"/>
      <c r="B12" s="152"/>
      <c r="C12" s="17"/>
      <c r="D12" s="276"/>
      <c r="E12" s="276"/>
      <c r="F12" s="276"/>
      <c r="G12" s="276"/>
      <c r="H12" s="19" t="s">
        <v>20</v>
      </c>
      <c r="I12" s="233"/>
      <c r="J12" s="151"/>
    </row>
    <row r="13" spans="1:15" ht="15" customHeight="1" x14ac:dyDescent="0.2">
      <c r="A13" s="2"/>
      <c r="B13" s="153"/>
      <c r="C13" s="232"/>
      <c r="D13" s="277"/>
      <c r="E13" s="277"/>
      <c r="F13" s="277"/>
      <c r="G13" s="277"/>
      <c r="H13" s="20"/>
      <c r="I13" s="25"/>
      <c r="J13" s="154"/>
    </row>
    <row r="14" spans="1:15" ht="24" hidden="1" customHeight="1" x14ac:dyDescent="0.2">
      <c r="A14" s="2"/>
      <c r="B14" s="157" t="s">
        <v>10</v>
      </c>
      <c r="C14" s="41"/>
      <c r="D14" s="42"/>
      <c r="E14" s="43"/>
      <c r="F14" s="43"/>
      <c r="G14" s="43"/>
      <c r="H14" s="44"/>
      <c r="I14" s="43"/>
      <c r="J14" s="155"/>
    </row>
    <row r="15" spans="1:15" ht="32.25" customHeight="1" x14ac:dyDescent="0.2">
      <c r="A15" s="2"/>
      <c r="B15" s="145" t="s">
        <v>19</v>
      </c>
      <c r="C15" s="45"/>
      <c r="D15" s="35"/>
      <c r="E15" s="304"/>
      <c r="F15" s="304"/>
      <c r="G15" s="305"/>
      <c r="H15" s="305"/>
      <c r="I15" s="306" t="s">
        <v>322</v>
      </c>
      <c r="J15" s="307"/>
    </row>
    <row r="16" spans="1:15" ht="23.25" customHeight="1" x14ac:dyDescent="0.2">
      <c r="A16" s="65" t="s">
        <v>13</v>
      </c>
      <c r="B16" s="118" t="s">
        <v>13</v>
      </c>
      <c r="C16" s="37"/>
      <c r="D16" s="38"/>
      <c r="E16" s="270"/>
      <c r="F16" s="271"/>
      <c r="G16" s="270"/>
      <c r="H16" s="271"/>
      <c r="I16" s="270">
        <f>SUMIF(F51:F61,A16,I51:I61)+SUMIF(F51:F61,"PSU",I51:I61)</f>
        <v>0</v>
      </c>
      <c r="J16" s="271"/>
    </row>
    <row r="17" spans="1:13" ht="23.25" customHeight="1" x14ac:dyDescent="0.2">
      <c r="A17" s="65" t="s">
        <v>14</v>
      </c>
      <c r="B17" s="118" t="s">
        <v>14</v>
      </c>
      <c r="C17" s="37"/>
      <c r="D17" s="38"/>
      <c r="E17" s="270"/>
      <c r="F17" s="271"/>
      <c r="G17" s="270"/>
      <c r="H17" s="271"/>
      <c r="I17" s="270">
        <f>SUMIF(F51:F61,A17,I51:I61)</f>
        <v>0</v>
      </c>
      <c r="J17" s="271"/>
    </row>
    <row r="18" spans="1:13" ht="23.25" customHeight="1" x14ac:dyDescent="0.2">
      <c r="A18" s="65" t="s">
        <v>15</v>
      </c>
      <c r="B18" s="118" t="s">
        <v>15</v>
      </c>
      <c r="C18" s="37"/>
      <c r="D18" s="38"/>
      <c r="E18" s="270"/>
      <c r="F18" s="271"/>
      <c r="G18" s="270"/>
      <c r="H18" s="271"/>
      <c r="I18" s="270">
        <f>SUMIF(F51:F61,A18,I51:I61)</f>
        <v>0</v>
      </c>
      <c r="J18" s="271"/>
    </row>
    <row r="19" spans="1:13" ht="23.25" customHeight="1" x14ac:dyDescent="0.2">
      <c r="A19" s="65" t="s">
        <v>40</v>
      </c>
      <c r="B19" s="118" t="s">
        <v>321</v>
      </c>
      <c r="C19" s="37"/>
      <c r="D19" s="38"/>
      <c r="E19" s="270"/>
      <c r="F19" s="271"/>
      <c r="G19" s="270"/>
      <c r="H19" s="271"/>
      <c r="I19" s="270">
        <f>SUMIF(F51:F61,A19,I51:I61)</f>
        <v>0</v>
      </c>
      <c r="J19" s="271"/>
    </row>
    <row r="20" spans="1:13" ht="23.25" customHeight="1" x14ac:dyDescent="0.2">
      <c r="A20" s="65" t="s">
        <v>41</v>
      </c>
      <c r="B20" s="118" t="s">
        <v>326</v>
      </c>
      <c r="C20" s="37"/>
      <c r="D20" s="38"/>
      <c r="E20" s="270"/>
      <c r="F20" s="271"/>
      <c r="G20" s="270"/>
      <c r="H20" s="271"/>
      <c r="I20" s="270">
        <f>SUMIF(F51:F61,A20,I51:I61)</f>
        <v>0</v>
      </c>
      <c r="J20" s="271"/>
    </row>
    <row r="21" spans="1:13" ht="23.25" customHeight="1" x14ac:dyDescent="0.2">
      <c r="A21" s="2"/>
      <c r="B21" s="158" t="s">
        <v>322</v>
      </c>
      <c r="C21" s="47"/>
      <c r="D21" s="48"/>
      <c r="E21" s="279"/>
      <c r="F21" s="280"/>
      <c r="G21" s="279"/>
      <c r="H21" s="280"/>
      <c r="I21" s="279">
        <f>SUM(I16:J20)</f>
        <v>0</v>
      </c>
      <c r="J21" s="280"/>
      <c r="L21" s="180"/>
      <c r="M21" s="176"/>
    </row>
    <row r="22" spans="1:13" ht="33" customHeight="1" x14ac:dyDescent="0.2">
      <c r="A22" s="2"/>
      <c r="B22" s="281" t="s">
        <v>367</v>
      </c>
      <c r="C22" s="290"/>
      <c r="D22" s="290"/>
      <c r="E22" s="177" t="s">
        <v>393</v>
      </c>
      <c r="F22" s="117"/>
      <c r="G22" s="281" t="s">
        <v>368</v>
      </c>
      <c r="H22" s="282"/>
      <c r="I22" s="282"/>
      <c r="J22" s="283"/>
      <c r="M22" s="176"/>
    </row>
    <row r="23" spans="1:13" s="3" customFormat="1" ht="23.25" customHeight="1" x14ac:dyDescent="0.2">
      <c r="B23" s="122"/>
      <c r="C23" s="14"/>
      <c r="D23" s="10" t="s">
        <v>366</v>
      </c>
      <c r="E23" s="123"/>
      <c r="F23" s="32"/>
      <c r="G23" s="284"/>
      <c r="H23" s="285"/>
      <c r="I23" s="285"/>
      <c r="J23" s="286"/>
      <c r="M23" s="176"/>
    </row>
    <row r="24" spans="1:13" s="3" customFormat="1" ht="23.25" customHeight="1" x14ac:dyDescent="0.2">
      <c r="B24" s="145" t="s">
        <v>351</v>
      </c>
      <c r="C24" s="14"/>
      <c r="D24" s="10"/>
      <c r="E24" s="123"/>
      <c r="F24" s="32"/>
      <c r="G24" s="287"/>
      <c r="H24" s="288"/>
      <c r="I24" s="288"/>
      <c r="J24" s="289"/>
    </row>
    <row r="25" spans="1:13" ht="23.25" customHeight="1" x14ac:dyDescent="0.2">
      <c r="A25" s="2"/>
      <c r="B25" s="118" t="s">
        <v>353</v>
      </c>
      <c r="C25" s="37"/>
      <c r="D25" s="38"/>
      <c r="E25" s="39">
        <v>20</v>
      </c>
      <c r="F25" s="40" t="s">
        <v>0</v>
      </c>
      <c r="G25" s="296">
        <f>ZakladDPHZaklVypocet</f>
        <v>0</v>
      </c>
      <c r="H25" s="297"/>
      <c r="I25" s="297"/>
      <c r="J25" s="119" t="str">
        <f t="shared" ref="J25:J28" si="0">Mena</f>
        <v>EUR</v>
      </c>
    </row>
    <row r="26" spans="1:13" ht="23.25" customHeight="1" x14ac:dyDescent="0.2">
      <c r="A26" s="2"/>
      <c r="B26" s="120" t="s">
        <v>352</v>
      </c>
      <c r="C26" s="14"/>
      <c r="D26" s="10"/>
      <c r="E26" s="31">
        <f>SazbaDPH2</f>
        <v>20</v>
      </c>
      <c r="F26" s="32" t="s">
        <v>0</v>
      </c>
      <c r="G26" s="294">
        <f>ZakladDPHZakl*SazbaDPH2/100</f>
        <v>0</v>
      </c>
      <c r="H26" s="295"/>
      <c r="I26" s="295"/>
      <c r="J26" s="121" t="str">
        <f t="shared" si="0"/>
        <v>EUR</v>
      </c>
    </row>
    <row r="27" spans="1:13" ht="23.25" customHeight="1" x14ac:dyDescent="0.2">
      <c r="A27" s="2"/>
      <c r="B27" s="159" t="s">
        <v>327</v>
      </c>
      <c r="C27" s="12"/>
      <c r="D27" s="15"/>
      <c r="E27" s="12"/>
      <c r="F27" s="13"/>
      <c r="G27" s="278">
        <f>0</f>
        <v>0</v>
      </c>
      <c r="H27" s="278"/>
      <c r="I27" s="278"/>
      <c r="J27" s="160" t="str">
        <f t="shared" si="0"/>
        <v>EUR</v>
      </c>
    </row>
    <row r="28" spans="1:13" ht="27.75" hidden="1" customHeight="1" thickBot="1" x14ac:dyDescent="0.25">
      <c r="A28" s="2"/>
      <c r="B28" s="167" t="s">
        <v>12</v>
      </c>
      <c r="C28" s="168"/>
      <c r="D28" s="168"/>
      <c r="E28" s="169"/>
      <c r="F28" s="170"/>
      <c r="G28" s="274">
        <f>ZakladDPHSniVypocet+ZakladDPHZaklVypocet</f>
        <v>0</v>
      </c>
      <c r="H28" s="275"/>
      <c r="I28" s="275"/>
      <c r="J28" s="171" t="str">
        <f t="shared" si="0"/>
        <v>EUR</v>
      </c>
    </row>
    <row r="29" spans="1:13" ht="27.75" customHeight="1" x14ac:dyDescent="0.2">
      <c r="A29" s="2"/>
      <c r="B29" s="229" t="s">
        <v>21</v>
      </c>
      <c r="C29" s="230"/>
      <c r="D29" s="230"/>
      <c r="E29" s="230"/>
      <c r="F29" s="230"/>
      <c r="G29" s="273">
        <f>ZakladDPHSni+DPHSni+ZakladDPHZakl+DPHZakl+Zaokrouhleni</f>
        <v>0</v>
      </c>
      <c r="H29" s="273"/>
      <c r="I29" s="273"/>
      <c r="J29" s="231" t="s">
        <v>28</v>
      </c>
      <c r="L29" s="176"/>
      <c r="M29" s="181"/>
    </row>
    <row r="30" spans="1:13" ht="12.75" customHeight="1" x14ac:dyDescent="0.2">
      <c r="A30" s="2"/>
      <c r="B30" s="156"/>
      <c r="C30" s="3"/>
      <c r="D30" s="3"/>
      <c r="E30" s="3"/>
      <c r="F30" s="3"/>
      <c r="G30" s="33"/>
      <c r="H30" s="3"/>
      <c r="I30" s="33"/>
      <c r="J30" s="161"/>
    </row>
    <row r="31" spans="1:13" ht="30" customHeight="1" x14ac:dyDescent="0.2">
      <c r="A31" s="2"/>
      <c r="B31" s="156"/>
      <c r="C31" s="3"/>
      <c r="D31" s="3"/>
      <c r="E31" s="3"/>
      <c r="F31" s="3"/>
      <c r="G31" s="33"/>
      <c r="H31" s="3"/>
      <c r="I31" s="33"/>
      <c r="J31" s="161"/>
    </row>
    <row r="32" spans="1:13" ht="18.75" customHeight="1" x14ac:dyDescent="0.2">
      <c r="A32" s="2"/>
      <c r="B32" s="162"/>
      <c r="C32" s="11" t="s">
        <v>8</v>
      </c>
      <c r="D32" s="29"/>
      <c r="E32" s="29"/>
      <c r="F32" s="11" t="s">
        <v>7</v>
      </c>
      <c r="G32" s="29"/>
      <c r="H32" s="30">
        <v>43794</v>
      </c>
      <c r="I32" s="29"/>
      <c r="J32" s="161"/>
    </row>
    <row r="33" spans="1:17" ht="47.25" customHeight="1" x14ac:dyDescent="0.2">
      <c r="A33" s="2"/>
      <c r="B33" s="156"/>
      <c r="C33" s="3"/>
      <c r="D33" s="3"/>
      <c r="E33" s="3"/>
      <c r="F33" s="3"/>
      <c r="G33" s="33"/>
      <c r="H33" s="3"/>
      <c r="I33" s="33"/>
      <c r="J33" s="161"/>
    </row>
    <row r="34" spans="1:17" s="28" customFormat="1" ht="18.75" customHeight="1" x14ac:dyDescent="0.2">
      <c r="A34" s="21"/>
      <c r="B34" s="163"/>
      <c r="C34" s="22"/>
      <c r="D34" s="16"/>
      <c r="E34" s="16"/>
      <c r="F34" s="22"/>
      <c r="G34" s="23"/>
      <c r="H34" s="16"/>
      <c r="I34" s="23"/>
      <c r="J34" s="164"/>
      <c r="L34" s="22"/>
      <c r="M34" s="22"/>
      <c r="N34" s="22"/>
      <c r="O34" s="22"/>
      <c r="P34" s="22"/>
      <c r="Q34" s="22"/>
    </row>
    <row r="35" spans="1:17" ht="12.75" customHeight="1" x14ac:dyDescent="0.2">
      <c r="A35" s="2"/>
      <c r="B35" s="156"/>
      <c r="C35" s="3"/>
      <c r="D35" s="272" t="s">
        <v>1</v>
      </c>
      <c r="E35" s="272"/>
      <c r="F35" s="3"/>
      <c r="G35" s="33"/>
      <c r="H35" s="9" t="s">
        <v>2</v>
      </c>
      <c r="I35" s="33"/>
      <c r="J35" s="161"/>
    </row>
    <row r="36" spans="1:17" ht="13.5" customHeight="1" x14ac:dyDescent="0.2">
      <c r="A36" s="3"/>
      <c r="B36" s="165"/>
      <c r="C36" s="10"/>
      <c r="D36" s="10"/>
      <c r="E36" s="10"/>
      <c r="F36" s="10"/>
      <c r="G36" s="35"/>
      <c r="H36" s="10"/>
      <c r="I36" s="35"/>
      <c r="J36" s="166"/>
    </row>
    <row r="37" spans="1:17" ht="27" customHeight="1" x14ac:dyDescent="0.2">
      <c r="B37" s="56" t="s">
        <v>328</v>
      </c>
      <c r="C37" s="57"/>
      <c r="D37" s="57"/>
      <c r="E37" s="57"/>
      <c r="F37" s="58"/>
      <c r="G37" s="58"/>
      <c r="H37" s="58"/>
      <c r="I37" s="58"/>
      <c r="J37" s="57"/>
    </row>
    <row r="38" spans="1:17" ht="25.5" customHeight="1" x14ac:dyDescent="0.2">
      <c r="A38" s="55"/>
      <c r="B38" s="237" t="s">
        <v>9</v>
      </c>
      <c r="C38" s="238" t="s">
        <v>354</v>
      </c>
      <c r="D38" s="239"/>
      <c r="E38" s="239"/>
      <c r="F38" s="240"/>
      <c r="G38" s="241" t="str">
        <f>B25</f>
        <v>Základ pre DPH</v>
      </c>
      <c r="H38" s="242" t="s">
        <v>352</v>
      </c>
      <c r="I38" s="242" t="s">
        <v>325</v>
      </c>
      <c r="J38" s="243" t="s">
        <v>0</v>
      </c>
    </row>
    <row r="39" spans="1:17" ht="25.5" hidden="1" customHeight="1" x14ac:dyDescent="0.2">
      <c r="A39" s="55">
        <v>1</v>
      </c>
      <c r="B39" s="125" t="s">
        <v>24</v>
      </c>
      <c r="C39" s="264"/>
      <c r="D39" s="265"/>
      <c r="E39" s="265"/>
      <c r="F39" s="124">
        <f>'05 S01 Pol'!AC131+'05 P1 Pol'!AF20+'05 P2 Pol'!AF61</f>
        <v>0</v>
      </c>
      <c r="G39" s="149">
        <f>'05 S01 Pol'!AD131+'05 P1 Pol'!AG20+'05 P2 Pol'!AG61</f>
        <v>0</v>
      </c>
      <c r="H39" s="126">
        <f>(F39*SazbaDPH1/100)+(G39*SazbaDPH2/100)</f>
        <v>0</v>
      </c>
      <c r="I39" s="126">
        <f>F39+G39+H39</f>
        <v>0</v>
      </c>
      <c r="J39" s="127" t="str">
        <f>IF(CenaCelkemVypocet=0,"",I39/CenaCelkemVypocet*100)</f>
        <v/>
      </c>
    </row>
    <row r="40" spans="1:17" ht="25.5" customHeight="1" x14ac:dyDescent="0.2">
      <c r="A40" s="55">
        <v>2</v>
      </c>
      <c r="B40" s="146" t="s">
        <v>25</v>
      </c>
      <c r="C40" s="266" t="s">
        <v>340</v>
      </c>
      <c r="D40" s="267"/>
      <c r="E40" s="267"/>
      <c r="F40" s="128"/>
      <c r="G40" s="129">
        <f>'05 S01 Pol'!AD131+'05 P1 Pol'!AG20+'05 P2 Pol'!AG61</f>
        <v>0</v>
      </c>
      <c r="H40" s="129">
        <f>(F40*SazbaDPH1/100)+(G40*SazbaDPH2/100)</f>
        <v>0</v>
      </c>
      <c r="I40" s="129">
        <f>F40+G40+H40</f>
        <v>0</v>
      </c>
      <c r="J40" s="132" t="str">
        <f>IF(CenaCelkemVypocet=0,"",I40/CenaCelkemVypocet*100)</f>
        <v/>
      </c>
    </row>
    <row r="41" spans="1:17" ht="25.5" customHeight="1" x14ac:dyDescent="0.2">
      <c r="A41" s="55">
        <v>3</v>
      </c>
      <c r="B41" s="147" t="s">
        <v>344</v>
      </c>
      <c r="C41" s="268" t="s">
        <v>369</v>
      </c>
      <c r="D41" s="269"/>
      <c r="E41" s="269"/>
      <c r="F41" s="130"/>
      <c r="G41" s="131">
        <f>'05 S01 Pol'!AD131</f>
        <v>0</v>
      </c>
      <c r="H41" s="131">
        <f>(F41*SazbaDPH1/100)+(G41*SazbaDPH2/100)</f>
        <v>0</v>
      </c>
      <c r="I41" s="131">
        <f>F41+G41+H41</f>
        <v>0</v>
      </c>
      <c r="J41" s="133" t="str">
        <f>IF(CenaCelkemVypocet=0,"",I41/CenaCelkemVypocet*100)</f>
        <v/>
      </c>
    </row>
    <row r="42" spans="1:17" ht="25.5" customHeight="1" x14ac:dyDescent="0.2">
      <c r="A42" s="55">
        <v>3</v>
      </c>
      <c r="B42" s="148" t="s">
        <v>26</v>
      </c>
      <c r="C42" s="268" t="s">
        <v>341</v>
      </c>
      <c r="D42" s="269"/>
      <c r="E42" s="269"/>
      <c r="F42" s="130"/>
      <c r="G42" s="131">
        <f>'05 P1 Pol'!AG20</f>
        <v>0</v>
      </c>
      <c r="H42" s="131">
        <f>(F42*SazbaDPH1/100)+(G42*SazbaDPH2/100)</f>
        <v>0</v>
      </c>
      <c r="I42" s="131">
        <f>F42+G42+H42</f>
        <v>0</v>
      </c>
      <c r="J42" s="133" t="str">
        <f>IF(CenaCelkemVypocet=0,"",I42/CenaCelkemVypocet*100)</f>
        <v/>
      </c>
    </row>
    <row r="43" spans="1:17" ht="25.5" customHeight="1" x14ac:dyDescent="0.2">
      <c r="A43" s="55">
        <v>3</v>
      </c>
      <c r="B43" s="148" t="s">
        <v>27</v>
      </c>
      <c r="C43" s="268" t="s">
        <v>342</v>
      </c>
      <c r="D43" s="269"/>
      <c r="E43" s="269"/>
      <c r="F43" s="130"/>
      <c r="G43" s="131">
        <f>'05 P2 Pol'!AG61</f>
        <v>0</v>
      </c>
      <c r="H43" s="131">
        <f>(F43*SazbaDPH1/100)+(G43*SazbaDPH2/100)</f>
        <v>0</v>
      </c>
      <c r="I43" s="131">
        <f>F43+G43+H43</f>
        <v>0</v>
      </c>
      <c r="J43" s="133" t="str">
        <f>IF(CenaCelkemVypocet=0,"",I43/CenaCelkemVypocet*100)</f>
        <v/>
      </c>
    </row>
    <row r="44" spans="1:17" ht="25.5" customHeight="1" x14ac:dyDescent="0.2">
      <c r="A44" s="55"/>
      <c r="B44" s="262" t="s">
        <v>337</v>
      </c>
      <c r="C44" s="263"/>
      <c r="D44" s="263"/>
      <c r="E44" s="263"/>
      <c r="F44" s="234"/>
      <c r="G44" s="235">
        <f>SUMIF(A39:A43,"=1",G39:G43)</f>
        <v>0</v>
      </c>
      <c r="H44" s="235">
        <f>SUMIF(A39:A43,"=1",H39:H43)</f>
        <v>0</v>
      </c>
      <c r="I44" s="235">
        <f>SUMIF(A39:A43,"=1",I39:I43)</f>
        <v>0</v>
      </c>
      <c r="J44" s="236">
        <f>SUMIF(A39:A43,"=1",J39:J43)</f>
        <v>0</v>
      </c>
    </row>
    <row r="48" spans="1:17" ht="15.75" x14ac:dyDescent="0.25">
      <c r="B48" s="59" t="s">
        <v>365</v>
      </c>
    </row>
    <row r="50" spans="1:17" ht="25.5" customHeight="1" x14ac:dyDescent="0.2">
      <c r="A50" s="60"/>
      <c r="B50" s="244" t="s">
        <v>9</v>
      </c>
      <c r="C50" s="244" t="s">
        <v>324</v>
      </c>
      <c r="D50" s="245"/>
      <c r="E50" s="245"/>
      <c r="F50" s="246" t="s">
        <v>323</v>
      </c>
      <c r="G50" s="246"/>
      <c r="H50" s="246"/>
      <c r="I50" s="246" t="s">
        <v>322</v>
      </c>
      <c r="J50" s="246" t="s">
        <v>0</v>
      </c>
    </row>
    <row r="51" spans="1:17" ht="25.5" customHeight="1" x14ac:dyDescent="0.2">
      <c r="A51" s="61"/>
      <c r="B51" s="91" t="s">
        <v>29</v>
      </c>
      <c r="C51" s="260" t="s">
        <v>392</v>
      </c>
      <c r="D51" s="261"/>
      <c r="E51" s="261"/>
      <c r="F51" s="64" t="s">
        <v>13</v>
      </c>
      <c r="G51" s="63"/>
      <c r="H51" s="63"/>
      <c r="I51" s="63">
        <f>'05 P1 Pol'!H8+'05 P2 Pol'!H8</f>
        <v>0</v>
      </c>
      <c r="J51" s="84" t="str">
        <f>IF(I62=0,"",I51/I62*100)</f>
        <v/>
      </c>
      <c r="L51" s="176"/>
      <c r="P51" s="176"/>
    </row>
    <row r="52" spans="1:17" ht="25.5" customHeight="1" x14ac:dyDescent="0.2">
      <c r="A52" s="61"/>
      <c r="B52" s="91" t="s">
        <v>30</v>
      </c>
      <c r="C52" s="260" t="s">
        <v>355</v>
      </c>
      <c r="D52" s="261"/>
      <c r="E52" s="261"/>
      <c r="F52" s="64" t="s">
        <v>13</v>
      </c>
      <c r="G52" s="63"/>
      <c r="H52" s="63"/>
      <c r="I52" s="63">
        <f>'05 S01 Pol'!G8</f>
        <v>0</v>
      </c>
      <c r="J52" s="84" t="str">
        <f>IF(I62=0,"",I52/I62*100)</f>
        <v/>
      </c>
      <c r="L52" s="176"/>
      <c r="M52" s="176"/>
    </row>
    <row r="53" spans="1:17" ht="25.5" customHeight="1" x14ac:dyDescent="0.2">
      <c r="A53" s="61"/>
      <c r="B53" s="91" t="s">
        <v>31</v>
      </c>
      <c r="C53" s="260" t="s">
        <v>356</v>
      </c>
      <c r="D53" s="261"/>
      <c r="E53" s="261"/>
      <c r="F53" s="64" t="s">
        <v>13</v>
      </c>
      <c r="G53" s="63"/>
      <c r="H53" s="63"/>
      <c r="I53" s="63">
        <f>'05 S01 Pol'!G39</f>
        <v>0</v>
      </c>
      <c r="J53" s="84" t="str">
        <f>IF(I62=0,"",I53/I62*100)</f>
        <v/>
      </c>
      <c r="L53" s="176"/>
      <c r="M53" s="176"/>
    </row>
    <row r="54" spans="1:17" ht="25.5" customHeight="1" x14ac:dyDescent="0.2">
      <c r="A54" s="61"/>
      <c r="B54" s="91" t="s">
        <v>33</v>
      </c>
      <c r="C54" s="260" t="s">
        <v>357</v>
      </c>
      <c r="D54" s="261"/>
      <c r="E54" s="261"/>
      <c r="F54" s="64" t="s">
        <v>13</v>
      </c>
      <c r="G54" s="63"/>
      <c r="H54" s="63"/>
      <c r="I54" s="63">
        <f>'05 S01 Pol'!G50</f>
        <v>0</v>
      </c>
      <c r="J54" s="84" t="str">
        <f>IF(I62=0,"",I54/I62*100)</f>
        <v/>
      </c>
      <c r="L54" s="176"/>
      <c r="M54" s="176"/>
    </row>
    <row r="55" spans="1:17" ht="25.5" customHeight="1" x14ac:dyDescent="0.2">
      <c r="A55" s="61"/>
      <c r="B55" s="91" t="s">
        <v>34</v>
      </c>
      <c r="C55" s="260" t="s">
        <v>358</v>
      </c>
      <c r="D55" s="261"/>
      <c r="E55" s="261"/>
      <c r="F55" s="64" t="s">
        <v>13</v>
      </c>
      <c r="G55" s="63"/>
      <c r="H55" s="63"/>
      <c r="I55" s="63">
        <f>'05 S01 Pol'!G57</f>
        <v>0</v>
      </c>
      <c r="J55" s="84" t="str">
        <f>IF(I62=0,"",I55/I62*100)</f>
        <v/>
      </c>
      <c r="L55" s="176"/>
      <c r="N55" s="176"/>
    </row>
    <row r="56" spans="1:17" ht="25.5" customHeight="1" x14ac:dyDescent="0.2">
      <c r="A56" s="61"/>
      <c r="B56" s="91" t="s">
        <v>35</v>
      </c>
      <c r="C56" s="260" t="s">
        <v>359</v>
      </c>
      <c r="D56" s="261"/>
      <c r="E56" s="261"/>
      <c r="F56" s="64" t="s">
        <v>13</v>
      </c>
      <c r="G56" s="63"/>
      <c r="H56" s="63"/>
      <c r="I56" s="63">
        <f>'05 S01 Pol'!G70</f>
        <v>0</v>
      </c>
      <c r="J56" s="84" t="str">
        <f>IF(I62=0,"",I56/I62*100)</f>
        <v/>
      </c>
      <c r="L56" s="176"/>
      <c r="M56" s="176"/>
    </row>
    <row r="57" spans="1:17" ht="25.5" customHeight="1" x14ac:dyDescent="0.2">
      <c r="A57" s="61"/>
      <c r="B57" s="91" t="s">
        <v>36</v>
      </c>
      <c r="C57" s="260" t="s">
        <v>360</v>
      </c>
      <c r="D57" s="261"/>
      <c r="E57" s="261"/>
      <c r="F57" s="64" t="s">
        <v>13</v>
      </c>
      <c r="G57" s="63"/>
      <c r="H57" s="63"/>
      <c r="I57" s="63">
        <f>'05 S01 Pol'!G86</f>
        <v>0</v>
      </c>
      <c r="J57" s="84" t="str">
        <f>IF(I62=0,"",I57/I62*100)</f>
        <v/>
      </c>
      <c r="L57" s="176"/>
      <c r="M57" s="176"/>
    </row>
    <row r="58" spans="1:17" ht="25.5" customHeight="1" x14ac:dyDescent="0.2">
      <c r="A58" s="61"/>
      <c r="B58" s="91" t="s">
        <v>37</v>
      </c>
      <c r="C58" s="260" t="s">
        <v>361</v>
      </c>
      <c r="D58" s="261"/>
      <c r="E58" s="261"/>
      <c r="F58" s="64" t="s">
        <v>13</v>
      </c>
      <c r="G58" s="63"/>
      <c r="H58" s="63"/>
      <c r="I58" s="63">
        <f>'05 S01 Pol'!G98</f>
        <v>0</v>
      </c>
      <c r="J58" s="84" t="str">
        <f>IF(I62=0,"",I58/I62*100)</f>
        <v/>
      </c>
      <c r="L58" s="176"/>
      <c r="Q58" s="176"/>
    </row>
    <row r="59" spans="1:17" ht="25.5" customHeight="1" x14ac:dyDescent="0.2">
      <c r="A59" s="61"/>
      <c r="B59" s="91" t="s">
        <v>38</v>
      </c>
      <c r="C59" s="260" t="s">
        <v>362</v>
      </c>
      <c r="D59" s="261"/>
      <c r="E59" s="261"/>
      <c r="F59" s="64" t="s">
        <v>13</v>
      </c>
      <c r="G59" s="63"/>
      <c r="H59" s="63"/>
      <c r="I59" s="63">
        <f>'05 S01 Pol'!G105</f>
        <v>0</v>
      </c>
      <c r="J59" s="84" t="str">
        <f>IF(I62=0,"",I59/I62*100)</f>
        <v/>
      </c>
      <c r="L59" s="176"/>
      <c r="M59" s="176"/>
      <c r="O59" s="176"/>
    </row>
    <row r="60" spans="1:17" ht="25.5" customHeight="1" x14ac:dyDescent="0.2">
      <c r="A60" s="61"/>
      <c r="B60" s="91" t="s">
        <v>39</v>
      </c>
      <c r="C60" s="260" t="s">
        <v>363</v>
      </c>
      <c r="D60" s="261"/>
      <c r="E60" s="261"/>
      <c r="F60" s="64" t="s">
        <v>13</v>
      </c>
      <c r="G60" s="63"/>
      <c r="H60" s="63"/>
      <c r="I60" s="63">
        <f>'05 S01 Pol'!G126</f>
        <v>0</v>
      </c>
      <c r="J60" s="84" t="str">
        <f>IF(I62=0,"",I60/I62*100)</f>
        <v/>
      </c>
      <c r="L60" s="176"/>
      <c r="M60" s="176"/>
    </row>
    <row r="61" spans="1:17" ht="25.5" customHeight="1" x14ac:dyDescent="0.2">
      <c r="A61" s="61"/>
      <c r="B61" s="91" t="s">
        <v>40</v>
      </c>
      <c r="C61" s="260" t="s">
        <v>364</v>
      </c>
      <c r="D61" s="261"/>
      <c r="E61" s="261"/>
      <c r="F61" s="64" t="s">
        <v>40</v>
      </c>
      <c r="G61" s="63"/>
      <c r="H61" s="63"/>
      <c r="I61" s="63">
        <f>'05 S01 Pol'!G128</f>
        <v>0</v>
      </c>
      <c r="J61" s="84" t="str">
        <f>IF(I62=0,"",I61/I62*100)</f>
        <v/>
      </c>
      <c r="L61" s="176"/>
      <c r="M61" s="176"/>
    </row>
    <row r="62" spans="1:17" ht="25.5" customHeight="1" x14ac:dyDescent="0.2">
      <c r="A62" s="62"/>
      <c r="B62" s="247" t="s">
        <v>325</v>
      </c>
      <c r="C62" s="248"/>
      <c r="D62" s="249"/>
      <c r="E62" s="249"/>
      <c r="F62" s="250"/>
      <c r="G62" s="251"/>
      <c r="H62" s="251"/>
      <c r="I62" s="252">
        <f>SUM(I51:I61)</f>
        <v>0</v>
      </c>
      <c r="J62" s="253">
        <f>SUM(J51:J61)</f>
        <v>0</v>
      </c>
      <c r="M62" s="182"/>
      <c r="N62" s="183"/>
      <c r="O62" s="183"/>
      <c r="P62" s="183"/>
      <c r="Q62" s="183"/>
    </row>
    <row r="63" spans="1:17" x14ac:dyDescent="0.2">
      <c r="F63" s="53"/>
      <c r="G63" s="52"/>
      <c r="H63" s="53"/>
      <c r="I63" s="52"/>
      <c r="J63" s="54"/>
    </row>
    <row r="64" spans="1:17" x14ac:dyDescent="0.2">
      <c r="F64" s="53"/>
      <c r="G64" s="52"/>
      <c r="H64" s="53"/>
      <c r="I64" s="52"/>
      <c r="J64" s="54"/>
      <c r="M64" s="176"/>
      <c r="N64" s="176"/>
      <c r="O64" s="176"/>
      <c r="P64" s="176"/>
      <c r="Q64" s="176"/>
    </row>
    <row r="65" spans="6:17" x14ac:dyDescent="0.2">
      <c r="F65" s="53"/>
      <c r="G65" s="52"/>
      <c r="H65" s="53"/>
      <c r="I65" s="52"/>
      <c r="J65" s="54"/>
    </row>
    <row r="67" spans="6:17" x14ac:dyDescent="0.2">
      <c r="M67" s="184"/>
      <c r="N67" s="184"/>
      <c r="O67" s="184"/>
      <c r="P67" s="184"/>
      <c r="Q67" s="184"/>
    </row>
  </sheetData>
  <sheetProtection password="EE93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18:H18"/>
    <mergeCell ref="I17:J17"/>
    <mergeCell ref="I18:J18"/>
    <mergeCell ref="E18:F18"/>
    <mergeCell ref="G25:I25"/>
    <mergeCell ref="E2:J2"/>
    <mergeCell ref="E3:J3"/>
    <mergeCell ref="E15:F15"/>
    <mergeCell ref="D11:G11"/>
    <mergeCell ref="G15:H15"/>
    <mergeCell ref="I15:J15"/>
    <mergeCell ref="E4:J4"/>
    <mergeCell ref="I10:J10"/>
    <mergeCell ref="E17:F17"/>
    <mergeCell ref="D12:G12"/>
    <mergeCell ref="D13:G13"/>
    <mergeCell ref="G27:I27"/>
    <mergeCell ref="I16:J16"/>
    <mergeCell ref="E21:F21"/>
    <mergeCell ref="G21:H21"/>
    <mergeCell ref="G16:H16"/>
    <mergeCell ref="G17:H17"/>
    <mergeCell ref="E16:F16"/>
    <mergeCell ref="G22:J24"/>
    <mergeCell ref="B22:D22"/>
    <mergeCell ref="E19:F19"/>
    <mergeCell ref="E20:F20"/>
    <mergeCell ref="I20:J20"/>
    <mergeCell ref="I21:J21"/>
    <mergeCell ref="G19:H19"/>
    <mergeCell ref="G20:H20"/>
    <mergeCell ref="I19:J19"/>
    <mergeCell ref="C42:E42"/>
    <mergeCell ref="C43:E43"/>
    <mergeCell ref="D35:E35"/>
    <mergeCell ref="G29:I29"/>
    <mergeCell ref="G28:I28"/>
    <mergeCell ref="B8:C8"/>
    <mergeCell ref="C60:E60"/>
    <mergeCell ref="C61:E61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</mergeCells>
  <phoneticPr fontId="0" type="noConversion"/>
  <pageMargins left="0.35433070866141736" right="0.19685039370078741" top="0.35433070866141736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ignoredErrors>
    <ignoredError sqref="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312" t="s">
        <v>3</v>
      </c>
      <c r="B1" s="312"/>
      <c r="C1" s="313"/>
      <c r="D1" s="312"/>
      <c r="E1" s="312"/>
      <c r="F1" s="312"/>
      <c r="G1" s="312"/>
    </row>
    <row r="2" spans="1:7" ht="24.95" customHeight="1" x14ac:dyDescent="0.2">
      <c r="A2" s="50" t="s">
        <v>4</v>
      </c>
      <c r="B2" s="49"/>
      <c r="C2" s="314"/>
      <c r="D2" s="314"/>
      <c r="E2" s="314"/>
      <c r="F2" s="314"/>
      <c r="G2" s="315"/>
    </row>
    <row r="3" spans="1:7" ht="24.95" customHeight="1" x14ac:dyDescent="0.2">
      <c r="A3" s="50" t="s">
        <v>5</v>
      </c>
      <c r="B3" s="49"/>
      <c r="C3" s="314"/>
      <c r="D3" s="314"/>
      <c r="E3" s="314"/>
      <c r="F3" s="314"/>
      <c r="G3" s="315"/>
    </row>
    <row r="4" spans="1:7" ht="24.95" customHeight="1" x14ac:dyDescent="0.2">
      <c r="A4" s="50" t="s">
        <v>6</v>
      </c>
      <c r="B4" s="49"/>
      <c r="C4" s="314"/>
      <c r="D4" s="314"/>
      <c r="E4" s="314"/>
      <c r="F4" s="314"/>
      <c r="G4" s="315"/>
    </row>
    <row r="5" spans="1:7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F4986"/>
  <sheetViews>
    <sheetView topLeftCell="A107" workbookViewId="0">
      <selection activeCell="G70" sqref="G70"/>
    </sheetView>
  </sheetViews>
  <sheetFormatPr defaultRowHeight="12.75" outlineLevelRow="2" x14ac:dyDescent="0.2"/>
  <cols>
    <col min="1" max="1" width="5" style="95" customWidth="1"/>
    <col min="2" max="2" width="12.5703125" style="96" customWidth="1"/>
    <col min="3" max="3" width="43.28515625" style="5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7" max="27" width="9.140625" hidden="1" customWidth="1"/>
    <col min="28" max="28" width="8.5703125" hidden="1" customWidth="1"/>
    <col min="29" max="35" width="9.140625" hidden="1" customWidth="1"/>
    <col min="36" max="38" width="9.140625" customWidth="1"/>
    <col min="39" max="39" width="9.5703125" customWidth="1"/>
  </cols>
  <sheetData>
    <row r="1" spans="1:58" ht="15.75" customHeight="1" x14ac:dyDescent="0.25">
      <c r="A1" s="320" t="s">
        <v>401</v>
      </c>
      <c r="B1" s="320"/>
      <c r="C1" s="320"/>
      <c r="D1" s="320"/>
      <c r="E1" s="320"/>
      <c r="F1" s="320"/>
      <c r="G1" s="320"/>
      <c r="AE1" t="s">
        <v>42</v>
      </c>
    </row>
    <row r="2" spans="1:58" ht="24.95" customHeight="1" x14ac:dyDescent="0.2">
      <c r="A2" s="100" t="s">
        <v>4</v>
      </c>
      <c r="B2" s="116" t="s">
        <v>399</v>
      </c>
      <c r="C2" s="321" t="s">
        <v>408</v>
      </c>
      <c r="D2" s="322"/>
      <c r="E2" s="322"/>
      <c r="F2" s="322"/>
      <c r="G2" s="323"/>
      <c r="AE2" t="s">
        <v>43</v>
      </c>
    </row>
    <row r="3" spans="1:58" ht="24.95" customHeight="1" x14ac:dyDescent="0.2">
      <c r="A3" s="100" t="s">
        <v>5</v>
      </c>
      <c r="B3" s="116" t="s">
        <v>25</v>
      </c>
      <c r="C3" s="324" t="s">
        <v>340</v>
      </c>
      <c r="D3" s="325"/>
      <c r="E3" s="325"/>
      <c r="F3" s="325"/>
      <c r="G3" s="326"/>
      <c r="AA3" s="51" t="s">
        <v>43</v>
      </c>
      <c r="AE3" t="s">
        <v>44</v>
      </c>
    </row>
    <row r="4" spans="1:58" ht="24.95" customHeight="1" x14ac:dyDescent="0.2">
      <c r="A4" s="196" t="s">
        <v>6</v>
      </c>
      <c r="B4" s="197" t="s">
        <v>344</v>
      </c>
      <c r="C4" s="327" t="s">
        <v>403</v>
      </c>
      <c r="D4" s="328"/>
      <c r="E4" s="328"/>
      <c r="F4" s="328"/>
      <c r="G4" s="329"/>
      <c r="AE4" t="s">
        <v>45</v>
      </c>
    </row>
    <row r="5" spans="1:58" x14ac:dyDescent="0.2">
      <c r="D5" s="66"/>
    </row>
    <row r="6" spans="1:58" s="95" customFormat="1" ht="38.25" x14ac:dyDescent="0.2">
      <c r="A6" s="207" t="s">
        <v>46</v>
      </c>
      <c r="B6" s="208" t="s">
        <v>47</v>
      </c>
      <c r="C6" s="208" t="s">
        <v>329</v>
      </c>
      <c r="D6" s="207" t="s">
        <v>49</v>
      </c>
      <c r="E6" s="207" t="s">
        <v>334</v>
      </c>
      <c r="F6" s="199" t="s">
        <v>336</v>
      </c>
      <c r="G6" s="207" t="s">
        <v>322</v>
      </c>
      <c r="H6" s="94" t="s">
        <v>17</v>
      </c>
      <c r="I6" s="94" t="s">
        <v>51</v>
      </c>
      <c r="J6" s="94" t="s">
        <v>18</v>
      </c>
      <c r="K6" s="94" t="s">
        <v>52</v>
      </c>
      <c r="L6" s="94" t="s">
        <v>53</v>
      </c>
      <c r="M6" s="94" t="s">
        <v>54</v>
      </c>
      <c r="N6" s="94" t="s">
        <v>55</v>
      </c>
      <c r="O6" s="94" t="s">
        <v>56</v>
      </c>
      <c r="P6" s="94" t="s">
        <v>57</v>
      </c>
      <c r="Q6" s="94" t="s">
        <v>58</v>
      </c>
      <c r="R6" s="94" t="s">
        <v>59</v>
      </c>
      <c r="S6" s="94" t="s">
        <v>60</v>
      </c>
      <c r="T6" s="94" t="s">
        <v>61</v>
      </c>
      <c r="U6" s="94" t="s">
        <v>62</v>
      </c>
      <c r="V6" s="94" t="s">
        <v>63</v>
      </c>
      <c r="W6" s="94" t="s">
        <v>64</v>
      </c>
    </row>
    <row r="7" spans="1:58" hidden="1" x14ac:dyDescent="0.2"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58" x14ac:dyDescent="0.2">
      <c r="A8" s="190" t="s">
        <v>333</v>
      </c>
      <c r="B8" s="191" t="s">
        <v>30</v>
      </c>
      <c r="C8" s="192" t="s">
        <v>315</v>
      </c>
      <c r="D8" s="193"/>
      <c r="E8" s="194"/>
      <c r="F8" s="195"/>
      <c r="G8" s="216"/>
      <c r="H8" s="74"/>
      <c r="I8" s="74">
        <f>SUM(I9:I38)</f>
        <v>502</v>
      </c>
      <c r="J8" s="74"/>
      <c r="K8" s="74">
        <f>SUM(K9:K38)</f>
        <v>2894.7700000000004</v>
      </c>
      <c r="L8" s="74"/>
      <c r="M8" s="74">
        <f>SUM(M9:M38)</f>
        <v>0</v>
      </c>
      <c r="N8" s="74"/>
      <c r="O8" s="74">
        <f>SUM(O9:O38)</f>
        <v>67.849999999999994</v>
      </c>
      <c r="P8" s="74"/>
      <c r="Q8" s="74">
        <f>SUM(Q9:Q38)</f>
        <v>0</v>
      </c>
      <c r="R8" s="74"/>
      <c r="S8" s="74"/>
      <c r="T8" s="74"/>
      <c r="U8" s="74"/>
      <c r="V8" s="74">
        <f>SUM(V9:V38)</f>
        <v>164.81</v>
      </c>
      <c r="W8" s="74"/>
      <c r="X8" s="53"/>
      <c r="Y8" s="178"/>
      <c r="AE8" t="s">
        <v>65</v>
      </c>
    </row>
    <row r="9" spans="1:58" ht="22.5" outlineLevel="1" collapsed="1" x14ac:dyDescent="0.2">
      <c r="A9" s="101">
        <v>1</v>
      </c>
      <c r="B9" s="97" t="s">
        <v>66</v>
      </c>
      <c r="C9" s="78" t="s">
        <v>67</v>
      </c>
      <c r="D9" s="114" t="s">
        <v>68</v>
      </c>
      <c r="E9" s="108">
        <f>E10</f>
        <v>181.5</v>
      </c>
      <c r="F9" s="185"/>
      <c r="G9" s="185"/>
      <c r="H9" s="71">
        <v>0</v>
      </c>
      <c r="I9" s="70">
        <f>ROUND(E9*H9,2)</f>
        <v>0</v>
      </c>
      <c r="J9" s="71">
        <v>1.8</v>
      </c>
      <c r="K9" s="70">
        <f>ROUND(E9*J9,2)</f>
        <v>326.7</v>
      </c>
      <c r="L9" s="70">
        <v>20</v>
      </c>
      <c r="M9" s="70">
        <f>G9*(1+L9/100)</f>
        <v>0</v>
      </c>
      <c r="N9" s="70">
        <v>0</v>
      </c>
      <c r="O9" s="70">
        <f>ROUND(E9*N9,2)</f>
        <v>0</v>
      </c>
      <c r="P9" s="70">
        <v>0</v>
      </c>
      <c r="Q9" s="70">
        <f>ROUND(E9*P9,2)</f>
        <v>0</v>
      </c>
      <c r="R9" s="70"/>
      <c r="S9" s="70" t="s">
        <v>69</v>
      </c>
      <c r="T9" s="70" t="s">
        <v>70</v>
      </c>
      <c r="U9" s="70">
        <v>6.9000000000000006E-2</v>
      </c>
      <c r="V9" s="70">
        <f>ROUND(E9*U9,2)</f>
        <v>12.52</v>
      </c>
      <c r="W9" s="70"/>
      <c r="Y9" s="67"/>
      <c r="Z9" s="67"/>
      <c r="AA9" s="67"/>
      <c r="AB9" s="67"/>
      <c r="AC9" s="67"/>
      <c r="AD9" s="67"/>
      <c r="AE9" s="67" t="s">
        <v>71</v>
      </c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hidden="1" outlineLevel="2" x14ac:dyDescent="0.2">
      <c r="A10" s="102"/>
      <c r="B10" s="98"/>
      <c r="C10" s="79" t="s">
        <v>373</v>
      </c>
      <c r="D10" s="72"/>
      <c r="E10" s="111">
        <v>181.5</v>
      </c>
      <c r="F10" s="112"/>
      <c r="G10" s="185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7"/>
      <c r="Y10" s="67"/>
      <c r="Z10" s="172"/>
      <c r="AA10" s="67"/>
      <c r="AB10" s="67"/>
      <c r="AC10" s="67"/>
      <c r="AD10" s="67"/>
      <c r="AE10" s="67" t="s">
        <v>72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outlineLevel="1" collapsed="1" x14ac:dyDescent="0.2">
      <c r="A11" s="101">
        <v>2</v>
      </c>
      <c r="B11" s="97" t="s">
        <v>73</v>
      </c>
      <c r="C11" s="78" t="s">
        <v>74</v>
      </c>
      <c r="D11" s="75" t="s">
        <v>68</v>
      </c>
      <c r="E11" s="108">
        <f>ROUND(8.584,2)</f>
        <v>8.58</v>
      </c>
      <c r="F11" s="185"/>
      <c r="G11" s="185"/>
      <c r="H11" s="71">
        <v>0</v>
      </c>
      <c r="I11" s="70">
        <f>ROUND(E11*H11,2)</f>
        <v>0</v>
      </c>
      <c r="J11" s="71">
        <v>5.4</v>
      </c>
      <c r="K11" s="70">
        <f>ROUND(E11*J11,2)</f>
        <v>46.33</v>
      </c>
      <c r="L11" s="70">
        <v>20</v>
      </c>
      <c r="M11" s="70">
        <f>G11*(1+L11/100)</f>
        <v>0</v>
      </c>
      <c r="N11" s="70">
        <v>0</v>
      </c>
      <c r="O11" s="70">
        <f>ROUND(E11*N11,2)</f>
        <v>0</v>
      </c>
      <c r="P11" s="70">
        <v>0</v>
      </c>
      <c r="Q11" s="70">
        <f>ROUND(E11*P11,2)</f>
        <v>0</v>
      </c>
      <c r="R11" s="70"/>
      <c r="S11" s="70" t="s">
        <v>69</v>
      </c>
      <c r="T11" s="70" t="s">
        <v>70</v>
      </c>
      <c r="U11" s="70">
        <v>0.57479999999999998</v>
      </c>
      <c r="V11" s="70">
        <f>ROUND(E11*U11,2)</f>
        <v>4.93</v>
      </c>
      <c r="W11" s="70"/>
      <c r="X11" s="67"/>
      <c r="Y11" s="67"/>
      <c r="Z11" s="67"/>
      <c r="AA11" s="67"/>
      <c r="AB11" s="67"/>
      <c r="AC11" s="67"/>
      <c r="AD11" s="67"/>
      <c r="AE11" s="67" t="s">
        <v>75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idden="1" outlineLevel="2" x14ac:dyDescent="0.2">
      <c r="A12" s="102"/>
      <c r="B12" s="98"/>
      <c r="C12" s="79" t="s">
        <v>76</v>
      </c>
      <c r="D12" s="72"/>
      <c r="E12" s="111">
        <v>5.8479999999999999</v>
      </c>
      <c r="F12" s="112"/>
      <c r="G12" s="185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67"/>
      <c r="Y12" s="67"/>
      <c r="Z12" s="67"/>
      <c r="AA12" s="67"/>
      <c r="AB12" s="67"/>
      <c r="AC12" s="67"/>
      <c r="AD12" s="67"/>
      <c r="AE12" s="67" t="s">
        <v>72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hidden="1" outlineLevel="2" x14ac:dyDescent="0.2">
      <c r="A13" s="102"/>
      <c r="B13" s="98"/>
      <c r="C13" s="79" t="s">
        <v>77</v>
      </c>
      <c r="D13" s="72"/>
      <c r="E13" s="111">
        <v>0.61199999999999999</v>
      </c>
      <c r="F13" s="112"/>
      <c r="G13" s="185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67"/>
      <c r="Y13" s="67"/>
      <c r="Z13" s="67"/>
      <c r="AA13" s="67"/>
      <c r="AB13" s="67"/>
      <c r="AC13" s="67"/>
      <c r="AD13" s="67"/>
      <c r="AE13" s="67" t="s">
        <v>72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hidden="1" outlineLevel="2" x14ac:dyDescent="0.2">
      <c r="A14" s="102"/>
      <c r="B14" s="98"/>
      <c r="C14" s="79" t="s">
        <v>78</v>
      </c>
      <c r="D14" s="72"/>
      <c r="E14" s="111">
        <v>0.64800000000000002</v>
      </c>
      <c r="F14" s="112"/>
      <c r="G14" s="185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67"/>
      <c r="Y14" s="67"/>
      <c r="Z14" s="67"/>
      <c r="AA14" s="67"/>
      <c r="AB14" s="67"/>
      <c r="AC14" s="67"/>
      <c r="AD14" s="67"/>
      <c r="AE14" s="67" t="s">
        <v>72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141" customFormat="1" hidden="1" outlineLevel="2" x14ac:dyDescent="0.2">
      <c r="A15" s="134"/>
      <c r="B15" s="135"/>
      <c r="C15" s="136" t="s">
        <v>346</v>
      </c>
      <c r="D15" s="137"/>
      <c r="E15" s="142">
        <f>1.1*1.1*1.1*4</f>
        <v>5.3240000000000016</v>
      </c>
      <c r="F15" s="143"/>
      <c r="G15" s="185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40"/>
      <c r="Z15" s="140"/>
      <c r="AA15" s="140"/>
      <c r="AB15" s="140"/>
      <c r="AC15" s="140"/>
      <c r="AD15" s="140"/>
      <c r="AE15" s="140" t="s">
        <v>72</v>
      </c>
      <c r="AF15" s="140">
        <v>0</v>
      </c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1:58" hidden="1" outlineLevel="2" x14ac:dyDescent="0.2">
      <c r="A16" s="102"/>
      <c r="B16" s="98"/>
      <c r="C16" s="79" t="s">
        <v>79</v>
      </c>
      <c r="D16" s="72"/>
      <c r="E16" s="111">
        <v>0.86399999999999999</v>
      </c>
      <c r="F16" s="112"/>
      <c r="G16" s="185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67"/>
      <c r="Y16" s="67"/>
      <c r="Z16" s="67"/>
      <c r="AA16" s="67"/>
      <c r="AB16" s="67"/>
      <c r="AC16" s="67"/>
      <c r="AD16" s="67"/>
      <c r="AE16" s="67" t="s">
        <v>72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outlineLevel="1" collapsed="1" x14ac:dyDescent="0.2">
      <c r="A17" s="101">
        <v>3</v>
      </c>
      <c r="B17" s="97" t="s">
        <v>80</v>
      </c>
      <c r="C17" s="78" t="s">
        <v>81</v>
      </c>
      <c r="D17" s="75" t="s">
        <v>68</v>
      </c>
      <c r="E17" s="108">
        <f>E18</f>
        <v>8</v>
      </c>
      <c r="F17" s="185"/>
      <c r="G17" s="185"/>
      <c r="H17" s="71">
        <v>0</v>
      </c>
      <c r="I17" s="70">
        <f>ROUND(E17*H17,2)</f>
        <v>0</v>
      </c>
      <c r="J17" s="71">
        <v>12.9</v>
      </c>
      <c r="K17" s="70">
        <f>ROUND(E17*J17,2)</f>
        <v>103.2</v>
      </c>
      <c r="L17" s="70">
        <v>20</v>
      </c>
      <c r="M17" s="70">
        <f>G17*(1+L17/100)</f>
        <v>0</v>
      </c>
      <c r="N17" s="70">
        <v>0</v>
      </c>
      <c r="O17" s="70">
        <f>ROUND(E17*N17,2)</f>
        <v>0</v>
      </c>
      <c r="P17" s="70">
        <v>0</v>
      </c>
      <c r="Q17" s="70">
        <f>ROUND(E17*P17,2)</f>
        <v>0</v>
      </c>
      <c r="R17" s="70"/>
      <c r="S17" s="70" t="s">
        <v>69</v>
      </c>
      <c r="T17" s="70" t="s">
        <v>70</v>
      </c>
      <c r="U17" s="70">
        <v>2.2328000000000001</v>
      </c>
      <c r="V17" s="70">
        <f>ROUND(E17*U17,2)</f>
        <v>17.86</v>
      </c>
      <c r="W17" s="70"/>
      <c r="X17" s="67"/>
      <c r="Y17" s="67"/>
      <c r="Z17" s="67"/>
      <c r="AA17" s="67"/>
      <c r="AB17" s="67"/>
      <c r="AC17" s="67"/>
      <c r="AD17" s="67"/>
      <c r="AE17" s="67" t="s">
        <v>82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141" customFormat="1" hidden="1" outlineLevel="2" x14ac:dyDescent="0.2">
      <c r="A18" s="134"/>
      <c r="B18" s="135"/>
      <c r="C18" s="136" t="s">
        <v>347</v>
      </c>
      <c r="D18" s="137"/>
      <c r="E18" s="144">
        <f>2*2*2</f>
        <v>8</v>
      </c>
      <c r="F18" s="143"/>
      <c r="G18" s="185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40"/>
      <c r="Z18" s="140"/>
      <c r="AA18" s="140"/>
      <c r="AB18" s="140"/>
      <c r="AC18" s="140"/>
      <c r="AD18" s="140"/>
      <c r="AE18" s="140" t="s">
        <v>72</v>
      </c>
      <c r="AF18" s="140">
        <v>0</v>
      </c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1:58" outlineLevel="1" collapsed="1" x14ac:dyDescent="0.2">
      <c r="A19" s="101">
        <v>4</v>
      </c>
      <c r="B19" s="97" t="s">
        <v>83</v>
      </c>
      <c r="C19" s="78" t="s">
        <v>84</v>
      </c>
      <c r="D19" s="75" t="s">
        <v>68</v>
      </c>
      <c r="E19" s="108">
        <f>SUM(E20:E22)</f>
        <v>50.061</v>
      </c>
      <c r="F19" s="185"/>
      <c r="G19" s="185"/>
      <c r="H19" s="71">
        <v>0</v>
      </c>
      <c r="I19" s="70">
        <f>ROUND(E19*H19,2)</f>
        <v>0</v>
      </c>
      <c r="J19" s="71">
        <v>13</v>
      </c>
      <c r="K19" s="70">
        <f>ROUND(E19*J19,2)</f>
        <v>650.79</v>
      </c>
      <c r="L19" s="70">
        <v>20</v>
      </c>
      <c r="M19" s="70">
        <f>G19*(1+L19/100)</f>
        <v>0</v>
      </c>
      <c r="N19" s="70">
        <v>0</v>
      </c>
      <c r="O19" s="70">
        <f>ROUND(E19*N19,2)</f>
        <v>0</v>
      </c>
      <c r="P19" s="70">
        <v>0</v>
      </c>
      <c r="Q19" s="70">
        <f>ROUND(E19*P19,2)</f>
        <v>0</v>
      </c>
      <c r="R19" s="70"/>
      <c r="S19" s="70" t="s">
        <v>69</v>
      </c>
      <c r="T19" s="70" t="s">
        <v>70</v>
      </c>
      <c r="U19" s="70">
        <v>1.9639</v>
      </c>
      <c r="V19" s="70">
        <f>ROUND(E19*U19,2)</f>
        <v>98.31</v>
      </c>
      <c r="W19" s="70"/>
      <c r="X19" s="67"/>
      <c r="Y19" s="67"/>
      <c r="Z19" s="67"/>
      <c r="AA19" s="67"/>
      <c r="AB19" s="67"/>
      <c r="AC19" s="67"/>
      <c r="AD19" s="67"/>
      <c r="AE19" s="67" t="s">
        <v>75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idden="1" outlineLevel="2" x14ac:dyDescent="0.2">
      <c r="A20" s="102"/>
      <c r="B20" s="98"/>
      <c r="C20" s="79" t="s">
        <v>370</v>
      </c>
      <c r="D20" s="72"/>
      <c r="E20" s="111">
        <v>16.8</v>
      </c>
      <c r="F20" s="112"/>
      <c r="G20" s="185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172"/>
      <c r="Y20" s="67"/>
      <c r="Z20" s="67"/>
      <c r="AA20" s="67"/>
      <c r="AB20" s="67"/>
      <c r="AC20" s="67"/>
      <c r="AD20" s="67"/>
      <c r="AE20" s="67" t="s">
        <v>72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idden="1" outlineLevel="2" x14ac:dyDescent="0.2">
      <c r="A21" s="102"/>
      <c r="B21" s="98"/>
      <c r="C21" s="79" t="s">
        <v>371</v>
      </c>
      <c r="D21" s="72"/>
      <c r="E21" s="111">
        <v>19.95</v>
      </c>
      <c r="F21" s="112"/>
      <c r="G21" s="185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67"/>
      <c r="Y21" s="172"/>
      <c r="Z21" s="172"/>
      <c r="AA21" s="67"/>
      <c r="AB21" s="67"/>
      <c r="AC21" s="67"/>
      <c r="AD21" s="67"/>
      <c r="AE21" s="67" t="s">
        <v>72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idden="1" outlineLevel="2" x14ac:dyDescent="0.2">
      <c r="A22" s="102"/>
      <c r="B22" s="98"/>
      <c r="C22" s="79" t="s">
        <v>372</v>
      </c>
      <c r="D22" s="72"/>
      <c r="E22" s="111">
        <v>13.311</v>
      </c>
      <c r="F22" s="112"/>
      <c r="G22" s="185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67"/>
      <c r="Y22" s="172"/>
      <c r="Z22" s="172"/>
      <c r="AA22" s="67"/>
      <c r="AB22" s="67"/>
      <c r="AC22" s="67"/>
      <c r="AD22" s="67"/>
      <c r="AE22" s="67" t="s">
        <v>72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outlineLevel="1" collapsed="1" x14ac:dyDescent="0.2">
      <c r="A23" s="101">
        <v>5</v>
      </c>
      <c r="B23" s="97" t="s">
        <v>85</v>
      </c>
      <c r="C23" s="78" t="s">
        <v>86</v>
      </c>
      <c r="D23" s="75" t="s">
        <v>87</v>
      </c>
      <c r="E23" s="108">
        <f>E24</f>
        <v>8</v>
      </c>
      <c r="F23" s="185"/>
      <c r="G23" s="185"/>
      <c r="H23" s="71">
        <v>0.35</v>
      </c>
      <c r="I23" s="70">
        <f>ROUND(E23*H23,2)</f>
        <v>2.8</v>
      </c>
      <c r="J23" s="71">
        <v>1.45</v>
      </c>
      <c r="K23" s="70">
        <f>ROUND(E23*J23,2)</f>
        <v>11.6</v>
      </c>
      <c r="L23" s="70">
        <v>20</v>
      </c>
      <c r="M23" s="70">
        <f>G23*(1+L23/100)</f>
        <v>0</v>
      </c>
      <c r="N23" s="70">
        <v>2.5000000000000001E-4</v>
      </c>
      <c r="O23" s="70">
        <f>ROUND(E23*N23,2)</f>
        <v>0</v>
      </c>
      <c r="P23" s="70">
        <v>0</v>
      </c>
      <c r="Q23" s="70">
        <f>ROUND(E23*P23,2)</f>
        <v>0</v>
      </c>
      <c r="R23" s="70"/>
      <c r="S23" s="70" t="s">
        <v>69</v>
      </c>
      <c r="T23" s="70" t="s">
        <v>70</v>
      </c>
      <c r="U23" s="70">
        <v>0.156</v>
      </c>
      <c r="V23" s="70">
        <f>ROUND(E23*U23,2)</f>
        <v>1.25</v>
      </c>
      <c r="W23" s="70"/>
      <c r="X23" s="67"/>
      <c r="Y23" s="67"/>
      <c r="Z23" s="67"/>
      <c r="AA23" s="67"/>
      <c r="AB23" s="67"/>
      <c r="AC23" s="67"/>
      <c r="AD23" s="67"/>
      <c r="AE23" s="67" t="s">
        <v>82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141" customFormat="1" hidden="1" outlineLevel="2" x14ac:dyDescent="0.2">
      <c r="A24" s="134"/>
      <c r="B24" s="135"/>
      <c r="C24" s="136" t="s">
        <v>348</v>
      </c>
      <c r="D24" s="137"/>
      <c r="E24" s="144">
        <f>2*2*2</f>
        <v>8</v>
      </c>
      <c r="F24" s="143"/>
      <c r="G24" s="185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0"/>
      <c r="Z24" s="140"/>
      <c r="AA24" s="140"/>
      <c r="AB24" s="140"/>
      <c r="AC24" s="140"/>
      <c r="AD24" s="140"/>
      <c r="AE24" s="140" t="s">
        <v>72</v>
      </c>
      <c r="AF24" s="140">
        <v>0</v>
      </c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</row>
    <row r="25" spans="1:58" outlineLevel="1" x14ac:dyDescent="0.2">
      <c r="A25" s="103">
        <v>6</v>
      </c>
      <c r="B25" s="99" t="s">
        <v>88</v>
      </c>
      <c r="C25" s="80" t="s">
        <v>89</v>
      </c>
      <c r="D25" s="76" t="s">
        <v>87</v>
      </c>
      <c r="E25" s="107">
        <v>48</v>
      </c>
      <c r="F25" s="185"/>
      <c r="G25" s="185"/>
      <c r="H25" s="71">
        <v>0</v>
      </c>
      <c r="I25" s="70">
        <f>ROUND(E25*H25,2)</f>
        <v>0</v>
      </c>
      <c r="J25" s="71">
        <v>0.7</v>
      </c>
      <c r="K25" s="70">
        <f>ROUND(E25*J25,2)</f>
        <v>33.6</v>
      </c>
      <c r="L25" s="70">
        <v>20</v>
      </c>
      <c r="M25" s="70">
        <f>G25*(1+L25/100)</f>
        <v>0</v>
      </c>
      <c r="N25" s="70">
        <v>0</v>
      </c>
      <c r="O25" s="70">
        <f>ROUND(E25*N25,2)</f>
        <v>0</v>
      </c>
      <c r="P25" s="70">
        <v>0</v>
      </c>
      <c r="Q25" s="70">
        <f>ROUND(E25*P25,2)</f>
        <v>0</v>
      </c>
      <c r="R25" s="70"/>
      <c r="S25" s="70" t="s">
        <v>69</v>
      </c>
      <c r="T25" s="70" t="s">
        <v>70</v>
      </c>
      <c r="U25" s="70">
        <v>9.5000000000000001E-2</v>
      </c>
      <c r="V25" s="70">
        <f>ROUND(E25*U25,2)</f>
        <v>4.5599999999999996</v>
      </c>
      <c r="W25" s="70"/>
      <c r="X25" s="67"/>
      <c r="Y25" s="67"/>
      <c r="Z25" s="67"/>
      <c r="AA25" s="67"/>
      <c r="AB25" s="67"/>
      <c r="AC25" s="67"/>
      <c r="AD25" s="67"/>
      <c r="AE25" s="67" t="s">
        <v>82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 customHeight="1" outlineLevel="1" collapsed="1" x14ac:dyDescent="0.2">
      <c r="A26" s="101">
        <v>7</v>
      </c>
      <c r="B26" s="97" t="s">
        <v>90</v>
      </c>
      <c r="C26" s="78" t="s">
        <v>91</v>
      </c>
      <c r="D26" s="75" t="s">
        <v>68</v>
      </c>
      <c r="E26" s="108">
        <f>ROUND(E27,2)</f>
        <v>270.14999999999998</v>
      </c>
      <c r="F26" s="185"/>
      <c r="G26" s="185"/>
      <c r="H26" s="71">
        <v>0</v>
      </c>
      <c r="I26" s="70">
        <f>ROUND(E26*H26,2)</f>
        <v>0</v>
      </c>
      <c r="J26" s="71">
        <v>4.9000000000000004</v>
      </c>
      <c r="K26" s="70">
        <f>ROUND(E26*J26,2)</f>
        <v>1323.74</v>
      </c>
      <c r="L26" s="70">
        <v>20</v>
      </c>
      <c r="M26" s="70">
        <f>G26*(1+L26/100)</f>
        <v>0</v>
      </c>
      <c r="N26" s="70">
        <v>0</v>
      </c>
      <c r="O26" s="70">
        <f>ROUND(E26*N26,2)</f>
        <v>0</v>
      </c>
      <c r="P26" s="70">
        <v>0</v>
      </c>
      <c r="Q26" s="70">
        <f>ROUND(E26*P26,2)</f>
        <v>0</v>
      </c>
      <c r="R26" s="70"/>
      <c r="S26" s="70" t="s">
        <v>69</v>
      </c>
      <c r="T26" s="70" t="s">
        <v>70</v>
      </c>
      <c r="U26" s="70">
        <v>1.0999999999999999E-2</v>
      </c>
      <c r="V26" s="70">
        <f>ROUND(E26*U26,2)</f>
        <v>2.97</v>
      </c>
      <c r="W26" s="70"/>
      <c r="X26" s="67"/>
      <c r="Y26" s="67"/>
      <c r="Z26" s="67"/>
      <c r="AA26" s="67"/>
      <c r="AB26" s="67"/>
      <c r="AC26" s="67"/>
      <c r="AD26" s="67"/>
      <c r="AE26" s="67" t="s">
        <v>75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idden="1" outlineLevel="2" x14ac:dyDescent="0.2">
      <c r="A27" s="102"/>
      <c r="B27" s="98"/>
      <c r="C27" s="79" t="s">
        <v>92</v>
      </c>
      <c r="D27" s="72"/>
      <c r="E27" s="173">
        <v>270.14499999999998</v>
      </c>
      <c r="F27" s="112"/>
      <c r="G27" s="185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174"/>
      <c r="Y27" s="67"/>
      <c r="Z27" s="67"/>
      <c r="AA27" s="67"/>
      <c r="AB27" s="67"/>
      <c r="AC27" s="67"/>
      <c r="AD27" s="67"/>
      <c r="AE27" s="67" t="s">
        <v>72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ht="22.5" outlineLevel="1" x14ac:dyDescent="0.2">
      <c r="A28" s="103">
        <v>8</v>
      </c>
      <c r="B28" s="99" t="s">
        <v>93</v>
      </c>
      <c r="C28" s="80" t="s">
        <v>310</v>
      </c>
      <c r="D28" s="113" t="s">
        <v>68</v>
      </c>
      <c r="E28" s="107">
        <f>E26</f>
        <v>270.14999999999998</v>
      </c>
      <c r="F28" s="185"/>
      <c r="G28" s="185"/>
      <c r="H28" s="71">
        <v>0</v>
      </c>
      <c r="I28" s="70">
        <f>ROUND(E28*H28,2)</f>
        <v>0</v>
      </c>
      <c r="J28" s="71">
        <v>0.6</v>
      </c>
      <c r="K28" s="70">
        <f>ROUND(E28*J28,2)</f>
        <v>162.09</v>
      </c>
      <c r="L28" s="70">
        <v>20</v>
      </c>
      <c r="M28" s="70">
        <f>G28*(1+L28/100)</f>
        <v>0</v>
      </c>
      <c r="N28" s="70">
        <v>0</v>
      </c>
      <c r="O28" s="70">
        <f>ROUND(E28*N28,2)</f>
        <v>0</v>
      </c>
      <c r="P28" s="70">
        <v>0</v>
      </c>
      <c r="Q28" s="70">
        <f>ROUND(E28*P28,2)</f>
        <v>0</v>
      </c>
      <c r="R28" s="70"/>
      <c r="S28" s="70" t="s">
        <v>69</v>
      </c>
      <c r="T28" s="70" t="s">
        <v>70</v>
      </c>
      <c r="U28" s="70">
        <v>8.2000000000000007E-3</v>
      </c>
      <c r="V28" s="70">
        <f>ROUND(E28*U28,2)</f>
        <v>2.2200000000000002</v>
      </c>
      <c r="W28" s="70"/>
      <c r="X28" s="67"/>
      <c r="Y28" s="67"/>
      <c r="Z28" s="67"/>
      <c r="AA28" s="67"/>
      <c r="AB28" s="67"/>
      <c r="AC28" s="67"/>
      <c r="AD28" s="67"/>
      <c r="AE28" s="67" t="s">
        <v>75</v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22.5" outlineLevel="1" collapsed="1" x14ac:dyDescent="0.2">
      <c r="A29" s="101">
        <v>9</v>
      </c>
      <c r="B29" s="97" t="s">
        <v>94</v>
      </c>
      <c r="C29" s="78" t="s">
        <v>95</v>
      </c>
      <c r="D29" s="114" t="s">
        <v>68</v>
      </c>
      <c r="E29" s="108">
        <v>43.95</v>
      </c>
      <c r="F29" s="185"/>
      <c r="G29" s="185"/>
      <c r="H29" s="71">
        <v>0</v>
      </c>
      <c r="I29" s="70">
        <f>ROUND(E29*H29,2)</f>
        <v>0</v>
      </c>
      <c r="J29" s="71">
        <v>1.9</v>
      </c>
      <c r="K29" s="70">
        <f>ROUND(E29*J29,2)</f>
        <v>83.51</v>
      </c>
      <c r="L29" s="70">
        <v>20</v>
      </c>
      <c r="M29" s="70">
        <f>G29*(1+L29/100)</f>
        <v>0</v>
      </c>
      <c r="N29" s="70">
        <v>0</v>
      </c>
      <c r="O29" s="70">
        <f>ROUND(E29*N29,2)</f>
        <v>0</v>
      </c>
      <c r="P29" s="70">
        <v>0</v>
      </c>
      <c r="Q29" s="70">
        <f>ROUND(E29*P29,2)</f>
        <v>0</v>
      </c>
      <c r="R29" s="70"/>
      <c r="S29" s="70" t="s">
        <v>69</v>
      </c>
      <c r="T29" s="70" t="s">
        <v>70</v>
      </c>
      <c r="U29" s="70">
        <v>0.24221000000000001</v>
      </c>
      <c r="V29" s="70">
        <f>ROUND(E29*U29,2)</f>
        <v>10.65</v>
      </c>
      <c r="W29" s="70"/>
      <c r="X29" s="67"/>
      <c r="Y29" s="67"/>
      <c r="Z29" s="67"/>
      <c r="AA29" s="67"/>
      <c r="AB29" s="67"/>
      <c r="AC29" s="67"/>
      <c r="AD29" s="67"/>
      <c r="AE29" s="67" t="s">
        <v>82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idden="1" outlineLevel="2" x14ac:dyDescent="0.2">
      <c r="A30" s="102"/>
      <c r="B30" s="98"/>
      <c r="C30" s="79" t="s">
        <v>96</v>
      </c>
      <c r="D30" s="72"/>
      <c r="E30" s="111">
        <v>3</v>
      </c>
      <c r="F30" s="112"/>
      <c r="G30" s="185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67"/>
      <c r="Y30" s="67"/>
      <c r="Z30" s="67"/>
      <c r="AA30" s="67"/>
      <c r="AB30" s="67"/>
      <c r="AC30" s="67"/>
      <c r="AD30" s="67"/>
      <c r="AE30" s="67" t="s">
        <v>72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idden="1" outlineLevel="2" x14ac:dyDescent="0.2">
      <c r="A31" s="102"/>
      <c r="B31" s="98"/>
      <c r="C31" s="79" t="s">
        <v>97</v>
      </c>
      <c r="D31" s="72"/>
      <c r="E31" s="111">
        <v>40.950000000000003</v>
      </c>
      <c r="F31" s="112"/>
      <c r="G31" s="185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7"/>
      <c r="Y31" s="67"/>
      <c r="Z31" s="67"/>
      <c r="AA31" s="67"/>
      <c r="AB31" s="67"/>
      <c r="AC31" s="67"/>
      <c r="AD31" s="67"/>
      <c r="AE31" s="67" t="s">
        <v>72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 customHeight="1" outlineLevel="1" collapsed="1" x14ac:dyDescent="0.2">
      <c r="A32" s="101">
        <v>10</v>
      </c>
      <c r="B32" s="97" t="s">
        <v>98</v>
      </c>
      <c r="C32" s="254" t="s">
        <v>99</v>
      </c>
      <c r="D32" s="75" t="s">
        <v>87</v>
      </c>
      <c r="E32" s="108">
        <v>73.2</v>
      </c>
      <c r="F32" s="185"/>
      <c r="G32" s="185"/>
      <c r="H32" s="71">
        <v>0.26</v>
      </c>
      <c r="I32" s="70">
        <f>ROUND(E32*H32,2)</f>
        <v>19.03</v>
      </c>
      <c r="J32" s="71">
        <v>0.44</v>
      </c>
      <c r="K32" s="70">
        <f>ROUND(E32*J32,2)</f>
        <v>32.21</v>
      </c>
      <c r="L32" s="70">
        <v>20</v>
      </c>
      <c r="M32" s="70">
        <f>G32*(1+L32/100)</f>
        <v>0</v>
      </c>
      <c r="N32" s="70">
        <v>2.5000000000000001E-4</v>
      </c>
      <c r="O32" s="70">
        <f>ROUND(E32*N32,2)</f>
        <v>0.02</v>
      </c>
      <c r="P32" s="70">
        <v>0</v>
      </c>
      <c r="Q32" s="70">
        <f>ROUND(E32*P32,2)</f>
        <v>0</v>
      </c>
      <c r="R32" s="70"/>
      <c r="S32" s="70" t="s">
        <v>69</v>
      </c>
      <c r="T32" s="70" t="s">
        <v>70</v>
      </c>
      <c r="U32" s="70">
        <v>8.8999999999999996E-2</v>
      </c>
      <c r="V32" s="70">
        <f>ROUND(E32*U32,2)</f>
        <v>6.51</v>
      </c>
      <c r="W32" s="70"/>
      <c r="X32" s="67"/>
      <c r="Y32" s="67"/>
      <c r="Z32" s="67"/>
      <c r="AA32" s="67"/>
      <c r="AB32" s="67"/>
      <c r="AC32" s="67"/>
      <c r="AD32" s="67"/>
      <c r="AE32" s="67" t="s">
        <v>82</v>
      </c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hidden="1" outlineLevel="2" x14ac:dyDescent="0.2">
      <c r="A33" s="102"/>
      <c r="B33" s="98"/>
      <c r="C33" s="79" t="s">
        <v>100</v>
      </c>
      <c r="D33" s="72"/>
      <c r="E33" s="111">
        <v>43.2</v>
      </c>
      <c r="F33" s="112"/>
      <c r="G33" s="185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67"/>
      <c r="Y33" s="67"/>
      <c r="Z33" s="67"/>
      <c r="AA33" s="67"/>
      <c r="AB33" s="67"/>
      <c r="AC33" s="67"/>
      <c r="AD33" s="67"/>
      <c r="AE33" s="67" t="s">
        <v>72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hidden="1" outlineLevel="2" x14ac:dyDescent="0.2">
      <c r="A34" s="102"/>
      <c r="B34" s="98"/>
      <c r="C34" s="79" t="s">
        <v>101</v>
      </c>
      <c r="D34" s="72"/>
      <c r="E34" s="111">
        <v>30</v>
      </c>
      <c r="F34" s="112"/>
      <c r="G34" s="185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67"/>
      <c r="Y34" s="67"/>
      <c r="Z34" s="67"/>
      <c r="AA34" s="67"/>
      <c r="AB34" s="67"/>
      <c r="AC34" s="67"/>
      <c r="AD34" s="67"/>
      <c r="AE34" s="67" t="s">
        <v>72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ht="12.75" customHeight="1" outlineLevel="1" x14ac:dyDescent="0.2">
      <c r="A35" s="103">
        <v>11</v>
      </c>
      <c r="B35" s="99" t="s">
        <v>102</v>
      </c>
      <c r="C35" s="80" t="s">
        <v>103</v>
      </c>
      <c r="D35" s="76" t="s">
        <v>87</v>
      </c>
      <c r="E35" s="107">
        <v>605</v>
      </c>
      <c r="F35" s="185"/>
      <c r="G35" s="185"/>
      <c r="H35" s="71">
        <v>0</v>
      </c>
      <c r="I35" s="70">
        <f>ROUND(E35*H35,2)</f>
        <v>0</v>
      </c>
      <c r="J35" s="71">
        <v>0.2</v>
      </c>
      <c r="K35" s="70">
        <f>ROUND(E35*J35,2)</f>
        <v>121</v>
      </c>
      <c r="L35" s="70">
        <v>20</v>
      </c>
      <c r="M35" s="70">
        <f>G35*(1+L35/100)</f>
        <v>0</v>
      </c>
      <c r="N35" s="70">
        <v>0</v>
      </c>
      <c r="O35" s="70">
        <f>ROUND(E35*N35,2)</f>
        <v>0</v>
      </c>
      <c r="P35" s="70">
        <v>0</v>
      </c>
      <c r="Q35" s="70">
        <f>ROUND(E35*P35,2)</f>
        <v>0</v>
      </c>
      <c r="R35" s="70"/>
      <c r="S35" s="70" t="s">
        <v>69</v>
      </c>
      <c r="T35" s="70" t="s">
        <v>70</v>
      </c>
      <c r="U35" s="70">
        <v>5.0000000000000001E-3</v>
      </c>
      <c r="V35" s="70">
        <f>ROUND(E35*U35,2)</f>
        <v>3.03</v>
      </c>
      <c r="W35" s="70"/>
      <c r="X35" s="67"/>
      <c r="Y35" s="67"/>
      <c r="Z35" s="67"/>
      <c r="AA35" s="67"/>
      <c r="AB35" s="67"/>
      <c r="AC35" s="67"/>
      <c r="AD35" s="67"/>
      <c r="AE35" s="67" t="s">
        <v>75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outlineLevel="1" x14ac:dyDescent="0.2">
      <c r="A36" s="103">
        <v>12</v>
      </c>
      <c r="B36" s="99" t="s">
        <v>104</v>
      </c>
      <c r="C36" s="80" t="s">
        <v>105</v>
      </c>
      <c r="D36" s="76" t="s">
        <v>106</v>
      </c>
      <c r="E36" s="107">
        <f>73.71*0.92</f>
        <v>67.813199999999995</v>
      </c>
      <c r="F36" s="185"/>
      <c r="G36" s="185"/>
      <c r="H36" s="71">
        <v>6.2</v>
      </c>
      <c r="I36" s="70">
        <f>ROUND(E36*H36,2)</f>
        <v>420.44</v>
      </c>
      <c r="J36" s="71">
        <v>0</v>
      </c>
      <c r="K36" s="70">
        <f>ROUND(E36*J36,2)</f>
        <v>0</v>
      </c>
      <c r="L36" s="70">
        <v>20</v>
      </c>
      <c r="M36" s="70">
        <f>G36*(1+L36/100)</f>
        <v>0</v>
      </c>
      <c r="N36" s="70">
        <v>1</v>
      </c>
      <c r="O36" s="70">
        <f>ROUND(E36*N36,2)</f>
        <v>67.81</v>
      </c>
      <c r="P36" s="70">
        <v>0</v>
      </c>
      <c r="Q36" s="70">
        <f>ROUND(E36*P36,2)</f>
        <v>0</v>
      </c>
      <c r="R36" s="70"/>
      <c r="S36" s="70" t="s">
        <v>69</v>
      </c>
      <c r="T36" s="70" t="s">
        <v>70</v>
      </c>
      <c r="U36" s="70">
        <v>0</v>
      </c>
      <c r="V36" s="70">
        <f>ROUND(E36*U36,2)</f>
        <v>0</v>
      </c>
      <c r="W36" s="70"/>
      <c r="X36" s="67"/>
      <c r="Y36" s="67"/>
      <c r="Z36" s="67"/>
      <c r="AA36" s="67"/>
      <c r="AB36" s="67"/>
      <c r="AC36" s="67"/>
      <c r="AD36" s="67"/>
      <c r="AE36" s="67" t="s">
        <v>107</v>
      </c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outlineLevel="1" collapsed="1" x14ac:dyDescent="0.2">
      <c r="A37" s="101">
        <v>13</v>
      </c>
      <c r="B37" s="97" t="s">
        <v>108</v>
      </c>
      <c r="C37" s="78" t="s">
        <v>109</v>
      </c>
      <c r="D37" s="75" t="s">
        <v>87</v>
      </c>
      <c r="E37" s="108">
        <f>ROUND(74.664,2)</f>
        <v>74.66</v>
      </c>
      <c r="F37" s="185"/>
      <c r="G37" s="185"/>
      <c r="H37" s="71">
        <v>0.8</v>
      </c>
      <c r="I37" s="70">
        <f>ROUND(E37*H37,2)</f>
        <v>59.73</v>
      </c>
      <c r="J37" s="71">
        <v>0</v>
      </c>
      <c r="K37" s="70">
        <f>ROUND(E37*J37,2)</f>
        <v>0</v>
      </c>
      <c r="L37" s="70">
        <v>20</v>
      </c>
      <c r="M37" s="70">
        <f>G37*(1+L37/100)</f>
        <v>0</v>
      </c>
      <c r="N37" s="70">
        <v>2.9999999999999997E-4</v>
      </c>
      <c r="O37" s="70">
        <f>ROUND(E37*N37,2)</f>
        <v>0.02</v>
      </c>
      <c r="P37" s="70">
        <v>0</v>
      </c>
      <c r="Q37" s="70">
        <f>ROUND(E37*P37,2)</f>
        <v>0</v>
      </c>
      <c r="R37" s="70"/>
      <c r="S37" s="70" t="s">
        <v>69</v>
      </c>
      <c r="T37" s="70" t="s">
        <v>70</v>
      </c>
      <c r="U37" s="70">
        <v>0</v>
      </c>
      <c r="V37" s="70">
        <f>ROUND(E37*U37,2)</f>
        <v>0</v>
      </c>
      <c r="W37" s="70"/>
      <c r="X37" s="67"/>
      <c r="Y37" s="67"/>
      <c r="Z37" s="67"/>
      <c r="AA37" s="67"/>
      <c r="AB37" s="67"/>
      <c r="AC37" s="67"/>
      <c r="AD37" s="67"/>
      <c r="AE37" s="67" t="s">
        <v>107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idden="1" outlineLevel="2" x14ac:dyDescent="0.2">
      <c r="A38" s="102"/>
      <c r="B38" s="98"/>
      <c r="C38" s="79" t="s">
        <v>110</v>
      </c>
      <c r="D38" s="72"/>
      <c r="E38" s="73">
        <v>74.664000000000001</v>
      </c>
      <c r="F38" s="70"/>
      <c r="G38" s="185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67"/>
      <c r="Y38" s="67"/>
      <c r="Z38" s="67"/>
      <c r="AA38" s="67"/>
      <c r="AB38" s="67"/>
      <c r="AC38" s="67"/>
      <c r="AD38" s="67"/>
      <c r="AE38" s="67" t="s">
        <v>72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2">
      <c r="A39" s="190" t="s">
        <v>333</v>
      </c>
      <c r="B39" s="191" t="s">
        <v>31</v>
      </c>
      <c r="C39" s="192" t="s">
        <v>32</v>
      </c>
      <c r="D39" s="193"/>
      <c r="E39" s="194"/>
      <c r="F39" s="195"/>
      <c r="G39" s="185"/>
      <c r="H39" s="74"/>
      <c r="I39" s="74">
        <f>SUM(I40:I49)</f>
        <v>182.71</v>
      </c>
      <c r="J39" s="74"/>
      <c r="K39" s="74">
        <f>SUM(K40:K49)</f>
        <v>304.45000000000005</v>
      </c>
      <c r="L39" s="74"/>
      <c r="M39" s="74">
        <f>SUM(M40:M49)</f>
        <v>0</v>
      </c>
      <c r="N39" s="74"/>
      <c r="O39" s="74">
        <f>SUM(O40:O49)</f>
        <v>0</v>
      </c>
      <c r="P39" s="74"/>
      <c r="Q39" s="74">
        <f>SUM(Q40:Q49)</f>
        <v>0</v>
      </c>
      <c r="R39" s="74"/>
      <c r="S39" s="74"/>
      <c r="T39" s="74"/>
      <c r="U39" s="74"/>
      <c r="V39" s="74">
        <f>SUM(V40:V49)</f>
        <v>46.260000000000005</v>
      </c>
      <c r="W39" s="74"/>
      <c r="AE39" t="s">
        <v>65</v>
      </c>
    </row>
    <row r="40" spans="1:58" ht="12.75" customHeight="1" outlineLevel="1" collapsed="1" x14ac:dyDescent="0.2">
      <c r="A40" s="101">
        <v>14</v>
      </c>
      <c r="B40" s="97" t="s">
        <v>111</v>
      </c>
      <c r="C40" s="175" t="s">
        <v>112</v>
      </c>
      <c r="D40" s="75" t="s">
        <v>68</v>
      </c>
      <c r="E40" s="108">
        <v>32.159999999999997</v>
      </c>
      <c r="F40" s="185"/>
      <c r="G40" s="185"/>
      <c r="H40" s="71">
        <v>0</v>
      </c>
      <c r="I40" s="70">
        <f>ROUND(E40*H40,2)</f>
        <v>0</v>
      </c>
      <c r="J40" s="71">
        <v>1.7</v>
      </c>
      <c r="K40" s="70">
        <f>ROUND(E40*J40,2)</f>
        <v>54.67</v>
      </c>
      <c r="L40" s="70">
        <v>20</v>
      </c>
      <c r="M40" s="70">
        <f>G40*(1+L40/100)</f>
        <v>0</v>
      </c>
      <c r="N40" s="70">
        <v>0</v>
      </c>
      <c r="O40" s="70">
        <f>ROUND(E40*N40,2)</f>
        <v>0</v>
      </c>
      <c r="P40" s="70">
        <v>0</v>
      </c>
      <c r="Q40" s="70">
        <f>ROUND(E40*P40,2)</f>
        <v>0</v>
      </c>
      <c r="R40" s="70"/>
      <c r="S40" s="70" t="s">
        <v>69</v>
      </c>
      <c r="T40" s="70" t="s">
        <v>70</v>
      </c>
      <c r="U40" s="70">
        <v>0.10290000000000001</v>
      </c>
      <c r="V40" s="70">
        <f>ROUND(E40*U40,2)</f>
        <v>3.31</v>
      </c>
      <c r="W40" s="70"/>
      <c r="X40" s="67"/>
      <c r="Y40" s="67"/>
      <c r="Z40" s="67"/>
      <c r="AA40" s="67"/>
      <c r="AB40" s="67"/>
      <c r="AC40" s="67"/>
      <c r="AD40" s="67"/>
      <c r="AE40" s="67" t="s">
        <v>75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hidden="1" outlineLevel="2" x14ac:dyDescent="0.2">
      <c r="A41" s="102"/>
      <c r="B41" s="98"/>
      <c r="C41" s="79" t="s">
        <v>374</v>
      </c>
      <c r="D41" s="72"/>
      <c r="E41" s="111">
        <f>Y41</f>
        <v>0</v>
      </c>
      <c r="F41" s="112"/>
      <c r="G41" s="185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67"/>
      <c r="Y41" s="172"/>
      <c r="Z41" s="67"/>
      <c r="AA41" s="67"/>
      <c r="AB41" s="67"/>
      <c r="AC41" s="67"/>
      <c r="AD41" s="67"/>
      <c r="AE41" s="67" t="s">
        <v>72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ht="12.75" customHeight="1" outlineLevel="1" collapsed="1" x14ac:dyDescent="0.2">
      <c r="A42" s="101">
        <v>15</v>
      </c>
      <c r="B42" s="97" t="s">
        <v>113</v>
      </c>
      <c r="C42" s="78" t="s">
        <v>114</v>
      </c>
      <c r="D42" s="75" t="s">
        <v>87</v>
      </c>
      <c r="E42" s="108">
        <f>E43</f>
        <v>107.2</v>
      </c>
      <c r="F42" s="185"/>
      <c r="G42" s="185"/>
      <c r="H42" s="71">
        <v>7.0000000000000007E-2</v>
      </c>
      <c r="I42" s="70">
        <f>ROUND(E42*H42,2)</f>
        <v>7.5</v>
      </c>
      <c r="J42" s="71">
        <v>0.63</v>
      </c>
      <c r="K42" s="70">
        <f>ROUND(E42*J42,2)</f>
        <v>67.540000000000006</v>
      </c>
      <c r="L42" s="70">
        <v>20</v>
      </c>
      <c r="M42" s="70">
        <f>G42*(1+L42/100)</f>
        <v>0</v>
      </c>
      <c r="N42" s="70">
        <v>0</v>
      </c>
      <c r="O42" s="70">
        <f>ROUND(E42*N42,2)</f>
        <v>0</v>
      </c>
      <c r="P42" s="70">
        <v>0</v>
      </c>
      <c r="Q42" s="70">
        <f>ROUND(E42*P42,2)</f>
        <v>0</v>
      </c>
      <c r="R42" s="70"/>
      <c r="S42" s="70" t="s">
        <v>69</v>
      </c>
      <c r="T42" s="70" t="s">
        <v>70</v>
      </c>
      <c r="U42" s="70">
        <v>9.5200000000000007E-2</v>
      </c>
      <c r="V42" s="70">
        <f>ROUND(E42*U42,2)</f>
        <v>10.210000000000001</v>
      </c>
      <c r="W42" s="70"/>
      <c r="X42" s="67"/>
      <c r="Y42" s="67"/>
      <c r="Z42" s="67"/>
      <c r="AA42" s="67"/>
      <c r="AB42" s="67"/>
      <c r="AC42" s="67"/>
      <c r="AD42" s="67"/>
      <c r="AE42" s="67" t="s">
        <v>75</v>
      </c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ht="12.75" hidden="1" customHeight="1" outlineLevel="2" x14ac:dyDescent="0.2">
      <c r="A43" s="102"/>
      <c r="B43" s="98"/>
      <c r="C43" s="79" t="s">
        <v>375</v>
      </c>
      <c r="D43" s="72"/>
      <c r="E43" s="111">
        <v>107.2</v>
      </c>
      <c r="F43" s="112"/>
      <c r="G43" s="185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172"/>
      <c r="Y43" s="67"/>
      <c r="Z43" s="67"/>
      <c r="AA43" s="67"/>
      <c r="AB43" s="67"/>
      <c r="AC43" s="67"/>
      <c r="AD43" s="67"/>
      <c r="AE43" s="67" t="s">
        <v>72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ht="12.75" customHeight="1" outlineLevel="1" collapsed="1" x14ac:dyDescent="0.2">
      <c r="A44" s="101">
        <v>16</v>
      </c>
      <c r="B44" s="97" t="s">
        <v>115</v>
      </c>
      <c r="C44" s="78" t="s">
        <v>116</v>
      </c>
      <c r="D44" s="75" t="s">
        <v>87</v>
      </c>
      <c r="E44" s="108">
        <f>E45</f>
        <v>107.2</v>
      </c>
      <c r="F44" s="185"/>
      <c r="G44" s="185"/>
      <c r="H44" s="71">
        <v>0</v>
      </c>
      <c r="I44" s="70">
        <f>ROUND(E44*H44,2)</f>
        <v>0</v>
      </c>
      <c r="J44" s="71">
        <v>1.7</v>
      </c>
      <c r="K44" s="70">
        <f>ROUND(E44*J44,2)</f>
        <v>182.24</v>
      </c>
      <c r="L44" s="70">
        <v>20</v>
      </c>
      <c r="M44" s="70">
        <f>G44*(1+L44/100)</f>
        <v>0</v>
      </c>
      <c r="N44" s="70">
        <v>0</v>
      </c>
      <c r="O44" s="70">
        <f>ROUND(E44*N44,2)</f>
        <v>0</v>
      </c>
      <c r="P44" s="70">
        <v>0</v>
      </c>
      <c r="Q44" s="70">
        <f>ROUND(E44*P44,2)</f>
        <v>0</v>
      </c>
      <c r="R44" s="70"/>
      <c r="S44" s="70" t="s">
        <v>69</v>
      </c>
      <c r="T44" s="70" t="s">
        <v>70</v>
      </c>
      <c r="U44" s="70">
        <v>0.3054</v>
      </c>
      <c r="V44" s="70">
        <f>ROUND(E44*U44,2)</f>
        <v>32.74</v>
      </c>
      <c r="W44" s="70"/>
      <c r="X44" s="67"/>
      <c r="Y44" s="67"/>
      <c r="Z44" s="67"/>
      <c r="AA44" s="67"/>
      <c r="AB44" s="67"/>
      <c r="AC44" s="67"/>
      <c r="AD44" s="67"/>
      <c r="AE44" s="67" t="s">
        <v>75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hidden="1" outlineLevel="2" x14ac:dyDescent="0.2">
      <c r="A45" s="102"/>
      <c r="B45" s="98"/>
      <c r="C45" s="79" t="s">
        <v>376</v>
      </c>
      <c r="D45" s="72"/>
      <c r="E45" s="111">
        <v>107.2</v>
      </c>
      <c r="F45" s="112"/>
      <c r="G45" s="185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172"/>
      <c r="Y45" s="67"/>
      <c r="Z45" s="67"/>
      <c r="AA45" s="67"/>
      <c r="AB45" s="67"/>
      <c r="AC45" s="67"/>
      <c r="AD45" s="67"/>
      <c r="AE45" s="67" t="s">
        <v>72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outlineLevel="1" collapsed="1" x14ac:dyDescent="0.2">
      <c r="A46" s="101">
        <v>17</v>
      </c>
      <c r="B46" s="97" t="s">
        <v>117</v>
      </c>
      <c r="C46" s="78" t="s">
        <v>118</v>
      </c>
      <c r="D46" s="75" t="s">
        <v>68</v>
      </c>
      <c r="E46" s="108">
        <f>E47</f>
        <v>32.159999999999997</v>
      </c>
      <c r="F46" s="185"/>
      <c r="G46" s="185"/>
      <c r="H46" s="71">
        <v>4.9000000000000004</v>
      </c>
      <c r="I46" s="70">
        <f>ROUND(E46*H46,2)</f>
        <v>157.58000000000001</v>
      </c>
      <c r="J46" s="71">
        <v>0</v>
      </c>
      <c r="K46" s="70">
        <f>ROUND(E46*J46,2)</f>
        <v>0</v>
      </c>
      <c r="L46" s="70">
        <v>20</v>
      </c>
      <c r="M46" s="70">
        <f>G46*(1+L46/100)</f>
        <v>0</v>
      </c>
      <c r="N46" s="70">
        <v>0</v>
      </c>
      <c r="O46" s="70">
        <f>ROUND(E46*N46,2)</f>
        <v>0</v>
      </c>
      <c r="P46" s="70">
        <v>0</v>
      </c>
      <c r="Q46" s="70">
        <f>ROUND(E46*P46,2)</f>
        <v>0</v>
      </c>
      <c r="R46" s="70"/>
      <c r="S46" s="70" t="s">
        <v>119</v>
      </c>
      <c r="T46" s="70" t="s">
        <v>70</v>
      </c>
      <c r="U46" s="70">
        <v>0</v>
      </c>
      <c r="V46" s="70">
        <f>ROUND(E46*U46,2)</f>
        <v>0</v>
      </c>
      <c r="W46" s="70"/>
      <c r="X46" s="172"/>
      <c r="Y46" s="67"/>
      <c r="Z46" s="67"/>
      <c r="AA46" s="67"/>
      <c r="AB46" s="67"/>
      <c r="AC46" s="67"/>
      <c r="AD46" s="67"/>
      <c r="AE46" s="67" t="s">
        <v>120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hidden="1" outlineLevel="2" x14ac:dyDescent="0.2">
      <c r="A47" s="102"/>
      <c r="B47" s="98"/>
      <c r="C47" s="79" t="s">
        <v>377</v>
      </c>
      <c r="D47" s="72"/>
      <c r="E47" s="111">
        <v>32.159999999999997</v>
      </c>
      <c r="F47" s="112"/>
      <c r="G47" s="185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172"/>
      <c r="Y47" s="67"/>
      <c r="Z47" s="67"/>
      <c r="AA47" s="67"/>
      <c r="AB47" s="67"/>
      <c r="AC47" s="67"/>
      <c r="AD47" s="67"/>
      <c r="AE47" s="67" t="s">
        <v>72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outlineLevel="1" collapsed="1" x14ac:dyDescent="0.2">
      <c r="A48" s="101">
        <v>18</v>
      </c>
      <c r="B48" s="97" t="s">
        <v>121</v>
      </c>
      <c r="C48" s="78" t="s">
        <v>122</v>
      </c>
      <c r="D48" s="75" t="s">
        <v>123</v>
      </c>
      <c r="E48" s="108">
        <f>E49</f>
        <v>3.7519999999999998</v>
      </c>
      <c r="F48" s="185"/>
      <c r="G48" s="185"/>
      <c r="H48" s="71">
        <v>4.7</v>
      </c>
      <c r="I48" s="70">
        <f>ROUND(E48*H48,2)</f>
        <v>17.63</v>
      </c>
      <c r="J48" s="71">
        <v>0</v>
      </c>
      <c r="K48" s="70">
        <f>ROUND(E48*J48,2)</f>
        <v>0</v>
      </c>
      <c r="L48" s="70">
        <v>20</v>
      </c>
      <c r="M48" s="70">
        <f>G48*(1+L48/100)</f>
        <v>0</v>
      </c>
      <c r="N48" s="70">
        <v>1E-3</v>
      </c>
      <c r="O48" s="70">
        <f>ROUND(E48*N48,2)</f>
        <v>0</v>
      </c>
      <c r="P48" s="70">
        <v>0</v>
      </c>
      <c r="Q48" s="70">
        <f>ROUND(E48*P48,2)</f>
        <v>0</v>
      </c>
      <c r="R48" s="70"/>
      <c r="S48" s="70" t="s">
        <v>69</v>
      </c>
      <c r="T48" s="70" t="s">
        <v>70</v>
      </c>
      <c r="U48" s="70">
        <v>0</v>
      </c>
      <c r="V48" s="70">
        <f>ROUND(E48*U48,2)</f>
        <v>0</v>
      </c>
      <c r="W48" s="70"/>
      <c r="X48" s="67"/>
      <c r="Y48" s="67"/>
      <c r="Z48" s="67"/>
      <c r="AA48" s="67"/>
      <c r="AB48" s="67"/>
      <c r="AC48" s="67"/>
      <c r="AD48" s="67"/>
      <c r="AE48" s="67" t="s">
        <v>124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idden="1" outlineLevel="2" x14ac:dyDescent="0.2">
      <c r="A49" s="102"/>
      <c r="B49" s="98"/>
      <c r="C49" s="79" t="s">
        <v>378</v>
      </c>
      <c r="D49" s="72"/>
      <c r="E49" s="73">
        <v>3.7519999999999998</v>
      </c>
      <c r="F49" s="70"/>
      <c r="G49" s="185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172"/>
      <c r="Y49" s="67"/>
      <c r="Z49" s="67"/>
      <c r="AA49" s="67"/>
      <c r="AB49" s="67"/>
      <c r="AC49" s="67"/>
      <c r="AD49" s="67"/>
      <c r="AE49" s="67" t="s">
        <v>72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2">
      <c r="A50" s="190" t="s">
        <v>333</v>
      </c>
      <c r="B50" s="191" t="s">
        <v>33</v>
      </c>
      <c r="C50" s="192" t="s">
        <v>316</v>
      </c>
      <c r="D50" s="193"/>
      <c r="E50" s="194"/>
      <c r="F50" s="195"/>
      <c r="G50" s="185"/>
      <c r="H50" s="198"/>
      <c r="I50" s="198">
        <f>SUM(I51:I56)</f>
        <v>841.57</v>
      </c>
      <c r="J50" s="198"/>
      <c r="K50" s="198">
        <f>SUM(K51:K56)</f>
        <v>9.84</v>
      </c>
      <c r="L50" s="198"/>
      <c r="M50" s="198">
        <f>SUM(M51:M56)</f>
        <v>0</v>
      </c>
      <c r="N50" s="198"/>
      <c r="O50" s="198">
        <f>SUM(O51:O56)</f>
        <v>31.66</v>
      </c>
      <c r="P50" s="198"/>
      <c r="Q50" s="198">
        <f>SUM(Q51:Q56)</f>
        <v>0</v>
      </c>
      <c r="R50" s="198"/>
      <c r="S50" s="198"/>
      <c r="T50" s="198"/>
      <c r="U50" s="198"/>
      <c r="V50" s="198">
        <f>SUM(V51:V56)</f>
        <v>6.62</v>
      </c>
      <c r="W50" s="198"/>
      <c r="X50" s="141"/>
      <c r="AE50" t="s">
        <v>65</v>
      </c>
    </row>
    <row r="51" spans="1:58" ht="12.75" customHeight="1" outlineLevel="1" x14ac:dyDescent="0.2">
      <c r="A51" s="101">
        <v>19</v>
      </c>
      <c r="B51" s="97" t="s">
        <v>125</v>
      </c>
      <c r="C51" s="254" t="s">
        <v>126</v>
      </c>
      <c r="D51" s="75" t="s">
        <v>68</v>
      </c>
      <c r="E51" s="108">
        <f>SUM(E52:E56)</f>
        <v>12.784000000000002</v>
      </c>
      <c r="F51" s="185"/>
      <c r="G51" s="185"/>
      <c r="H51" s="71">
        <v>65.83</v>
      </c>
      <c r="I51" s="70">
        <f>ROUND(E51*H51,2)</f>
        <v>841.57</v>
      </c>
      <c r="J51" s="71">
        <v>0.77</v>
      </c>
      <c r="K51" s="70">
        <f>ROUND(E51*J51,2)</f>
        <v>9.84</v>
      </c>
      <c r="L51" s="70">
        <v>20</v>
      </c>
      <c r="M51" s="70">
        <f>G51*(1+L51/100)</f>
        <v>0</v>
      </c>
      <c r="N51" s="70">
        <v>2.4763199999999999</v>
      </c>
      <c r="O51" s="70">
        <f>ROUND(E51*N51,2)</f>
        <v>31.66</v>
      </c>
      <c r="P51" s="70">
        <v>0</v>
      </c>
      <c r="Q51" s="70">
        <f>ROUND(E51*P51,2)</f>
        <v>0</v>
      </c>
      <c r="R51" s="70"/>
      <c r="S51" s="70" t="s">
        <v>69</v>
      </c>
      <c r="T51" s="70" t="s">
        <v>70</v>
      </c>
      <c r="U51" s="70">
        <v>0.51759999999999995</v>
      </c>
      <c r="V51" s="70">
        <f>ROUND(E51*U51,2)</f>
        <v>6.62</v>
      </c>
      <c r="W51" s="70"/>
      <c r="X51" s="67"/>
      <c r="Y51" s="67"/>
      <c r="Z51" s="67"/>
      <c r="AA51" s="67"/>
      <c r="AB51" s="67"/>
      <c r="AC51" s="67"/>
      <c r="AD51" s="67"/>
      <c r="AE51" s="67" t="s">
        <v>75</v>
      </c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outlineLevel="2" x14ac:dyDescent="0.2">
      <c r="A52" s="102"/>
      <c r="B52" s="98"/>
      <c r="C52" s="79" t="s">
        <v>127</v>
      </c>
      <c r="D52" s="72"/>
      <c r="E52" s="73">
        <v>5.5039999999999996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7"/>
      <c r="Y52" s="67"/>
      <c r="Z52" s="67"/>
      <c r="AA52" s="67"/>
      <c r="AB52" s="67"/>
      <c r="AC52" s="67"/>
      <c r="AD52" s="67"/>
      <c r="AE52" s="67" t="s">
        <v>72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outlineLevel="2" x14ac:dyDescent="0.2">
      <c r="A53" s="102"/>
      <c r="B53" s="98"/>
      <c r="C53" s="79" t="s">
        <v>128</v>
      </c>
      <c r="D53" s="72"/>
      <c r="E53" s="73">
        <v>0.61199999999999999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67"/>
      <c r="Y53" s="67"/>
      <c r="Z53" s="67"/>
      <c r="AA53" s="67"/>
      <c r="AB53" s="67"/>
      <c r="AC53" s="67"/>
      <c r="AD53" s="67"/>
      <c r="AE53" s="67" t="s">
        <v>72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outlineLevel="2" x14ac:dyDescent="0.2">
      <c r="A54" s="102"/>
      <c r="B54" s="98"/>
      <c r="C54" s="79" t="s">
        <v>129</v>
      </c>
      <c r="D54" s="72"/>
      <c r="E54" s="73">
        <v>0.57599999999999996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7"/>
      <c r="Y54" s="67"/>
      <c r="Z54" s="67"/>
      <c r="AA54" s="67"/>
      <c r="AB54" s="67"/>
      <c r="AC54" s="67"/>
      <c r="AD54" s="67"/>
      <c r="AE54" s="67" t="s">
        <v>72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s="141" customFormat="1" outlineLevel="2" x14ac:dyDescent="0.2">
      <c r="A55" s="134"/>
      <c r="B55" s="135"/>
      <c r="C55" s="136" t="s">
        <v>349</v>
      </c>
      <c r="D55" s="137"/>
      <c r="E55" s="138">
        <f>(1.1*1.1*1.1)*4</f>
        <v>5.3240000000000016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  <c r="Y55" s="140"/>
      <c r="Z55" s="140"/>
      <c r="AA55" s="140"/>
      <c r="AB55" s="140"/>
      <c r="AC55" s="140"/>
      <c r="AD55" s="140"/>
      <c r="AE55" s="140" t="s">
        <v>72</v>
      </c>
      <c r="AF55" s="140">
        <v>0</v>
      </c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1:58" outlineLevel="2" x14ac:dyDescent="0.2">
      <c r="A56" s="102"/>
      <c r="B56" s="98"/>
      <c r="C56" s="79" t="s">
        <v>130</v>
      </c>
      <c r="D56" s="72"/>
      <c r="E56" s="73">
        <v>0.76800000000000002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67"/>
      <c r="Y56" s="67"/>
      <c r="Z56" s="67"/>
      <c r="AA56" s="67"/>
      <c r="AB56" s="67"/>
      <c r="AC56" s="67"/>
      <c r="AD56" s="67"/>
      <c r="AE56" s="67" t="s">
        <v>72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2">
      <c r="A57" s="190" t="s">
        <v>333</v>
      </c>
      <c r="B57" s="191" t="s">
        <v>34</v>
      </c>
      <c r="C57" s="192" t="s">
        <v>317</v>
      </c>
      <c r="D57" s="193"/>
      <c r="E57" s="194"/>
      <c r="F57" s="195"/>
      <c r="G57" s="219"/>
      <c r="H57" s="74"/>
      <c r="I57" s="74">
        <f>SUM(I58:I69)</f>
        <v>2257.1999999999998</v>
      </c>
      <c r="J57" s="74"/>
      <c r="K57" s="74">
        <f>SUM(K58:K69)</f>
        <v>13249.5</v>
      </c>
      <c r="L57" s="74"/>
      <c r="M57" s="74">
        <f>SUM(M58:M69)</f>
        <v>0</v>
      </c>
      <c r="N57" s="74"/>
      <c r="O57" s="74">
        <f>SUM(O58:O69)</f>
        <v>151.25</v>
      </c>
      <c r="P57" s="74"/>
      <c r="Q57" s="74">
        <f>SUM(Q58:Q69)</f>
        <v>0</v>
      </c>
      <c r="R57" s="74"/>
      <c r="S57" s="74"/>
      <c r="T57" s="74"/>
      <c r="U57" s="74"/>
      <c r="V57" s="74">
        <f>SUM(V58:V69)</f>
        <v>0</v>
      </c>
      <c r="W57" s="74"/>
      <c r="X57" s="53"/>
      <c r="Y57" s="178"/>
      <c r="AE57" t="s">
        <v>65</v>
      </c>
    </row>
    <row r="58" spans="1:58" ht="12.75" customHeight="1" outlineLevel="1" x14ac:dyDescent="0.2">
      <c r="A58" s="101">
        <v>20</v>
      </c>
      <c r="B58" s="97" t="s">
        <v>131</v>
      </c>
      <c r="C58" s="255" t="s">
        <v>395</v>
      </c>
      <c r="D58" s="75" t="s">
        <v>87</v>
      </c>
      <c r="E58" s="108">
        <v>605</v>
      </c>
      <c r="F58" s="185"/>
      <c r="G58" s="185"/>
      <c r="H58" s="71">
        <v>0</v>
      </c>
      <c r="I58" s="70">
        <f>ROUND(E58*H58,2)</f>
        <v>0</v>
      </c>
      <c r="J58" s="71">
        <v>21.9</v>
      </c>
      <c r="K58" s="70">
        <f>ROUND(E58*J58,2)</f>
        <v>13249.5</v>
      </c>
      <c r="L58" s="70">
        <v>20</v>
      </c>
      <c r="M58" s="70">
        <f>G58*(1+L58/100)</f>
        <v>0</v>
      </c>
      <c r="N58" s="70">
        <v>0.25</v>
      </c>
      <c r="O58" s="70">
        <f>ROUND(E58*N58,2)</f>
        <v>151.25</v>
      </c>
      <c r="P58" s="70">
        <v>0</v>
      </c>
      <c r="Q58" s="70">
        <f>ROUND(E58*P58,2)</f>
        <v>0</v>
      </c>
      <c r="R58" s="70"/>
      <c r="S58" s="70" t="s">
        <v>119</v>
      </c>
      <c r="T58" s="70" t="s">
        <v>70</v>
      </c>
      <c r="U58" s="70">
        <v>0</v>
      </c>
      <c r="V58" s="70">
        <f>ROUND(E58*U58,2)</f>
        <v>0</v>
      </c>
      <c r="W58" s="70"/>
      <c r="X58" s="67"/>
      <c r="Y58" s="67"/>
      <c r="Z58" s="67"/>
      <c r="AA58" s="67"/>
      <c r="AB58" s="67"/>
      <c r="AC58" s="67"/>
      <c r="AD58" s="67"/>
      <c r="AE58" s="67" t="s">
        <v>82</v>
      </c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outlineLevel="2" x14ac:dyDescent="0.2">
      <c r="A59" s="102"/>
      <c r="B59" s="98"/>
      <c r="C59" s="316" t="s">
        <v>387</v>
      </c>
      <c r="D59" s="317"/>
      <c r="E59" s="317"/>
      <c r="F59" s="317"/>
      <c r="G59" s="317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67"/>
      <c r="Y59" s="67"/>
      <c r="Z59" s="67"/>
      <c r="AA59" s="67"/>
      <c r="AB59" s="67"/>
      <c r="AC59" s="67"/>
      <c r="AD59" s="67"/>
      <c r="AE59" s="67" t="s">
        <v>132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outlineLevel="2" x14ac:dyDescent="0.2">
      <c r="A60" s="102"/>
      <c r="B60" s="98"/>
      <c r="C60" s="318" t="s">
        <v>133</v>
      </c>
      <c r="D60" s="319"/>
      <c r="E60" s="319"/>
      <c r="F60" s="319"/>
      <c r="G60" s="31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67"/>
      <c r="Y60" s="67"/>
      <c r="Z60" s="67"/>
      <c r="AA60" s="67"/>
      <c r="AB60" s="67"/>
      <c r="AC60" s="67"/>
      <c r="AD60" s="67"/>
      <c r="AE60" s="67" t="s">
        <v>132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outlineLevel="2" x14ac:dyDescent="0.2">
      <c r="A61" s="102"/>
      <c r="B61" s="98"/>
      <c r="C61" s="318" t="s">
        <v>388</v>
      </c>
      <c r="D61" s="319"/>
      <c r="E61" s="319"/>
      <c r="F61" s="319"/>
      <c r="G61" s="31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67"/>
      <c r="Y61" s="67"/>
      <c r="Z61" s="67"/>
      <c r="AA61" s="67"/>
      <c r="AB61" s="67"/>
      <c r="AC61" s="67"/>
      <c r="AD61" s="67"/>
      <c r="AE61" s="67" t="s">
        <v>132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outlineLevel="2" x14ac:dyDescent="0.2">
      <c r="A62" s="102"/>
      <c r="B62" s="98"/>
      <c r="C62" s="318" t="s">
        <v>134</v>
      </c>
      <c r="D62" s="319"/>
      <c r="E62" s="319"/>
      <c r="F62" s="319"/>
      <c r="G62" s="31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67"/>
      <c r="Y62" s="67"/>
      <c r="Z62" s="67"/>
      <c r="AA62" s="67"/>
      <c r="AB62" s="67"/>
      <c r="AC62" s="67"/>
      <c r="AD62" s="67"/>
      <c r="AE62" s="67" t="s">
        <v>132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outlineLevel="2" x14ac:dyDescent="0.2">
      <c r="A63" s="102"/>
      <c r="B63" s="98"/>
      <c r="C63" s="318" t="s">
        <v>390</v>
      </c>
      <c r="D63" s="319"/>
      <c r="E63" s="319"/>
      <c r="F63" s="319"/>
      <c r="G63" s="31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67"/>
      <c r="Y63" s="67"/>
      <c r="Z63" s="67"/>
      <c r="AA63" s="67"/>
      <c r="AB63" s="67"/>
      <c r="AC63" s="67"/>
      <c r="AD63" s="67"/>
      <c r="AE63" s="67" t="s">
        <v>132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outlineLevel="2" x14ac:dyDescent="0.2">
      <c r="A64" s="102"/>
      <c r="B64" s="98"/>
      <c r="C64" s="318" t="s">
        <v>389</v>
      </c>
      <c r="D64" s="319"/>
      <c r="E64" s="319"/>
      <c r="F64" s="319"/>
      <c r="G64" s="31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67"/>
      <c r="Y64" s="67"/>
      <c r="Z64" s="67"/>
      <c r="AA64" s="67"/>
      <c r="AB64" s="67"/>
      <c r="AC64" s="67"/>
      <c r="AD64" s="67"/>
      <c r="AE64" s="67" t="s">
        <v>132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outlineLevel="2" x14ac:dyDescent="0.2">
      <c r="A65" s="102"/>
      <c r="B65" s="98"/>
      <c r="C65" s="318" t="s">
        <v>391</v>
      </c>
      <c r="D65" s="319"/>
      <c r="E65" s="319"/>
      <c r="F65" s="319"/>
      <c r="G65" s="31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67"/>
      <c r="Y65" s="67"/>
      <c r="Z65" s="67"/>
      <c r="AA65" s="67"/>
      <c r="AB65" s="67"/>
      <c r="AC65" s="67"/>
      <c r="AD65" s="67"/>
      <c r="AE65" s="67" t="s">
        <v>132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outlineLevel="2" x14ac:dyDescent="0.2">
      <c r="A66" s="102"/>
      <c r="B66" s="98"/>
      <c r="C66" s="318" t="s">
        <v>135</v>
      </c>
      <c r="D66" s="319"/>
      <c r="E66" s="319"/>
      <c r="F66" s="319"/>
      <c r="G66" s="31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67"/>
      <c r="Y66" s="67"/>
      <c r="Z66" s="67"/>
      <c r="AA66" s="67"/>
      <c r="AB66" s="67"/>
      <c r="AC66" s="67"/>
      <c r="AD66" s="67"/>
      <c r="AE66" s="67" t="s">
        <v>132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outlineLevel="2" x14ac:dyDescent="0.2">
      <c r="A67" s="102"/>
      <c r="B67" s="98"/>
      <c r="C67" s="318" t="s">
        <v>136</v>
      </c>
      <c r="D67" s="319"/>
      <c r="E67" s="319"/>
      <c r="F67" s="319"/>
      <c r="G67" s="31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7"/>
      <c r="Y67" s="67"/>
      <c r="Z67" s="67"/>
      <c r="AA67" s="67"/>
      <c r="AB67" s="67"/>
      <c r="AC67" s="67"/>
      <c r="AD67" s="67"/>
      <c r="AE67" s="67" t="s">
        <v>132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outlineLevel="2" x14ac:dyDescent="0.2">
      <c r="A68" s="102"/>
      <c r="B68" s="98"/>
      <c r="C68" s="79">
        <v>605</v>
      </c>
      <c r="D68" s="72"/>
      <c r="E68" s="73">
        <v>605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67"/>
      <c r="Y68" s="67"/>
      <c r="Z68" s="67"/>
      <c r="AA68" s="67"/>
      <c r="AB68" s="67"/>
      <c r="AC68" s="67"/>
      <c r="AD68" s="67"/>
      <c r="AE68" s="67" t="s">
        <v>72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outlineLevel="1" x14ac:dyDescent="0.2">
      <c r="A69" s="103">
        <v>21</v>
      </c>
      <c r="B69" s="99" t="s">
        <v>137</v>
      </c>
      <c r="C69" s="80" t="s">
        <v>138</v>
      </c>
      <c r="D69" s="113" t="s">
        <v>139</v>
      </c>
      <c r="E69" s="107">
        <v>1</v>
      </c>
      <c r="F69" s="185"/>
      <c r="G69" s="185"/>
      <c r="H69" s="71">
        <v>2257.1999999999998</v>
      </c>
      <c r="I69" s="70">
        <f>ROUND(E69*H69,2)</f>
        <v>2257.1999999999998</v>
      </c>
      <c r="J69" s="71">
        <v>0</v>
      </c>
      <c r="K69" s="70">
        <f>ROUND(E69*J69,2)</f>
        <v>0</v>
      </c>
      <c r="L69" s="70">
        <v>20</v>
      </c>
      <c r="M69" s="70">
        <f>G69*(1+L69/100)</f>
        <v>0</v>
      </c>
      <c r="N69" s="70">
        <v>0</v>
      </c>
      <c r="O69" s="70">
        <f>ROUND(E69*N69,2)</f>
        <v>0</v>
      </c>
      <c r="P69" s="70">
        <v>0</v>
      </c>
      <c r="Q69" s="70">
        <f>ROUND(E69*P69,2)</f>
        <v>0</v>
      </c>
      <c r="R69" s="70"/>
      <c r="S69" s="70" t="s">
        <v>119</v>
      </c>
      <c r="T69" s="70" t="s">
        <v>70</v>
      </c>
      <c r="U69" s="70">
        <v>0</v>
      </c>
      <c r="V69" s="70">
        <f>ROUND(E69*U69,2)</f>
        <v>0</v>
      </c>
      <c r="W69" s="70"/>
      <c r="X69" s="67"/>
      <c r="Y69" s="67"/>
      <c r="Z69" s="67"/>
      <c r="AA69" s="67"/>
      <c r="AB69" s="67"/>
      <c r="AC69" s="67"/>
      <c r="AD69" s="67"/>
      <c r="AE69" s="67" t="s">
        <v>120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2">
      <c r="A70" s="190" t="s">
        <v>333</v>
      </c>
      <c r="B70" s="191" t="s">
        <v>35</v>
      </c>
      <c r="C70" s="192" t="s">
        <v>318</v>
      </c>
      <c r="D70" s="193"/>
      <c r="E70" s="194"/>
      <c r="F70" s="195"/>
      <c r="G70" s="218"/>
      <c r="H70" s="74"/>
      <c r="I70" s="74">
        <f>SUM(I71:I85)</f>
        <v>5916.07</v>
      </c>
      <c r="J70" s="74"/>
      <c r="K70" s="74">
        <f>SUM(K71:K85)</f>
        <v>217.46999999999997</v>
      </c>
      <c r="L70" s="74"/>
      <c r="M70" s="74">
        <f>SUM(M71:M85)</f>
        <v>0</v>
      </c>
      <c r="N70" s="74"/>
      <c r="O70" s="74">
        <f>SUM(O71:O85)</f>
        <v>606.34999999999991</v>
      </c>
      <c r="P70" s="74"/>
      <c r="Q70" s="74">
        <f>SUM(Q71:Q85)</f>
        <v>0</v>
      </c>
      <c r="R70" s="74"/>
      <c r="S70" s="74"/>
      <c r="T70" s="74"/>
      <c r="U70" s="74"/>
      <c r="V70" s="74">
        <f>SUM(V71:V85)</f>
        <v>97.67</v>
      </c>
      <c r="W70" s="74"/>
      <c r="X70" s="53"/>
      <c r="Y70" s="178"/>
      <c r="AE70" t="s">
        <v>65</v>
      </c>
    </row>
    <row r="71" spans="1:58" outlineLevel="1" x14ac:dyDescent="0.2">
      <c r="A71" s="101">
        <v>22</v>
      </c>
      <c r="B71" s="97" t="s">
        <v>140</v>
      </c>
      <c r="C71" s="78" t="s">
        <v>141</v>
      </c>
      <c r="D71" s="75" t="s">
        <v>87</v>
      </c>
      <c r="E71" s="108">
        <v>605</v>
      </c>
      <c r="F71" s="185"/>
      <c r="G71" s="185"/>
      <c r="H71" s="71">
        <v>1.83</v>
      </c>
      <c r="I71" s="70">
        <f>ROUND(E71*H71,2)</f>
        <v>1107.1500000000001</v>
      </c>
      <c r="J71" s="71">
        <v>7.0000000000000007E-2</v>
      </c>
      <c r="K71" s="70">
        <f>ROUND(E71*J71,2)</f>
        <v>42.35</v>
      </c>
      <c r="L71" s="70">
        <v>20</v>
      </c>
      <c r="M71" s="70">
        <f>G71*(1+L71/100)</f>
        <v>0</v>
      </c>
      <c r="N71" s="70">
        <v>0.15765000000000001</v>
      </c>
      <c r="O71" s="70">
        <f>ROUND(E71*N71,2)</f>
        <v>95.38</v>
      </c>
      <c r="P71" s="70">
        <v>0</v>
      </c>
      <c r="Q71" s="70">
        <f>ROUND(E71*P71,2)</f>
        <v>0</v>
      </c>
      <c r="R71" s="70"/>
      <c r="S71" s="70" t="s">
        <v>119</v>
      </c>
      <c r="T71" s="70" t="s">
        <v>70</v>
      </c>
      <c r="U71" s="70">
        <v>2.46E-2</v>
      </c>
      <c r="V71" s="70">
        <f>ROUND(E71*U71,2)</f>
        <v>14.88</v>
      </c>
      <c r="W71" s="70"/>
      <c r="X71" s="67"/>
      <c r="Y71" s="67"/>
      <c r="Z71" s="67"/>
      <c r="AA71" s="67"/>
      <c r="AB71" s="67"/>
      <c r="AC71" s="67"/>
      <c r="AD71" s="67"/>
      <c r="AE71" s="67" t="s">
        <v>75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outlineLevel="2" x14ac:dyDescent="0.2">
      <c r="A72" s="102"/>
      <c r="B72" s="98"/>
      <c r="C72" s="316" t="s">
        <v>142</v>
      </c>
      <c r="D72" s="317"/>
      <c r="E72" s="317"/>
      <c r="F72" s="317"/>
      <c r="G72" s="317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7"/>
      <c r="Y72" s="67"/>
      <c r="Z72" s="67"/>
      <c r="AA72" s="67"/>
      <c r="AB72" s="67"/>
      <c r="AC72" s="67"/>
      <c r="AD72" s="67"/>
      <c r="AE72" s="67" t="s">
        <v>132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outlineLevel="1" x14ac:dyDescent="0.2">
      <c r="A73" s="101">
        <v>23</v>
      </c>
      <c r="B73" s="97" t="s">
        <v>143</v>
      </c>
      <c r="C73" s="78" t="s">
        <v>144</v>
      </c>
      <c r="D73" s="75" t="s">
        <v>87</v>
      </c>
      <c r="E73" s="108">
        <v>605</v>
      </c>
      <c r="F73" s="185"/>
      <c r="G73" s="185"/>
      <c r="H73" s="71">
        <v>1.1499999999999999</v>
      </c>
      <c r="I73" s="70">
        <f>ROUND(E73*H73,2)</f>
        <v>695.75</v>
      </c>
      <c r="J73" s="71">
        <v>0.05</v>
      </c>
      <c r="K73" s="70">
        <f>ROUND(E73*J73,2)</f>
        <v>30.25</v>
      </c>
      <c r="L73" s="70">
        <v>20</v>
      </c>
      <c r="M73" s="70">
        <f>G73*(1+L73/100)</f>
        <v>0</v>
      </c>
      <c r="N73" s="70">
        <v>0.15765000000000001</v>
      </c>
      <c r="O73" s="70">
        <f>ROUND(E73*N73,2)</f>
        <v>95.38</v>
      </c>
      <c r="P73" s="70">
        <v>0</v>
      </c>
      <c r="Q73" s="70">
        <f>ROUND(E73*P73,2)</f>
        <v>0</v>
      </c>
      <c r="R73" s="70"/>
      <c r="S73" s="70" t="s">
        <v>119</v>
      </c>
      <c r="T73" s="70" t="s">
        <v>70</v>
      </c>
      <c r="U73" s="70">
        <v>2.46E-2</v>
      </c>
      <c r="V73" s="70">
        <f>ROUND(E73*U73,2)</f>
        <v>14.88</v>
      </c>
      <c r="W73" s="70"/>
      <c r="X73" s="67"/>
      <c r="Y73" s="67"/>
      <c r="Z73" s="67"/>
      <c r="AA73" s="67"/>
      <c r="AB73" s="67"/>
      <c r="AC73" s="67"/>
      <c r="AD73" s="67"/>
      <c r="AE73" s="67" t="s">
        <v>82</v>
      </c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outlineLevel="2" x14ac:dyDescent="0.2">
      <c r="A74" s="102"/>
      <c r="B74" s="98"/>
      <c r="C74" s="316" t="s">
        <v>142</v>
      </c>
      <c r="D74" s="317"/>
      <c r="E74" s="317"/>
      <c r="F74" s="317"/>
      <c r="G74" s="317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7"/>
      <c r="Y74" s="67"/>
      <c r="Z74" s="67"/>
      <c r="AA74" s="67"/>
      <c r="AB74" s="67"/>
      <c r="AC74" s="67"/>
      <c r="AD74" s="67"/>
      <c r="AE74" s="67" t="s">
        <v>132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outlineLevel="1" x14ac:dyDescent="0.2">
      <c r="A75" s="101">
        <v>24</v>
      </c>
      <c r="B75" s="97" t="s">
        <v>145</v>
      </c>
      <c r="C75" s="78" t="s">
        <v>146</v>
      </c>
      <c r="D75" s="75" t="s">
        <v>87</v>
      </c>
      <c r="E75" s="108">
        <v>605</v>
      </c>
      <c r="F75" s="185"/>
      <c r="G75" s="185"/>
      <c r="H75" s="71">
        <v>1.1499999999999999</v>
      </c>
      <c r="I75" s="70">
        <f>ROUND(E75*H75,2)</f>
        <v>695.75</v>
      </c>
      <c r="J75" s="71">
        <v>0.05</v>
      </c>
      <c r="K75" s="70">
        <f>ROUND(E75*J75,2)</f>
        <v>30.25</v>
      </c>
      <c r="L75" s="70">
        <v>20</v>
      </c>
      <c r="M75" s="70">
        <f>G75*(1+L75/100)</f>
        <v>0</v>
      </c>
      <c r="N75" s="70">
        <v>0.15765000000000001</v>
      </c>
      <c r="O75" s="70">
        <f>ROUND(E75*N75,2)</f>
        <v>95.38</v>
      </c>
      <c r="P75" s="70">
        <v>0</v>
      </c>
      <c r="Q75" s="70">
        <f>ROUND(E75*P75,2)</f>
        <v>0</v>
      </c>
      <c r="R75" s="70"/>
      <c r="S75" s="70" t="s">
        <v>119</v>
      </c>
      <c r="T75" s="70" t="s">
        <v>70</v>
      </c>
      <c r="U75" s="70">
        <v>2.46E-2</v>
      </c>
      <c r="V75" s="70">
        <f>ROUND(E75*U75,2)</f>
        <v>14.88</v>
      </c>
      <c r="W75" s="70"/>
      <c r="X75" s="67"/>
      <c r="Y75" s="67"/>
      <c r="Z75" s="67"/>
      <c r="AA75" s="67"/>
      <c r="AB75" s="67"/>
      <c r="AC75" s="67"/>
      <c r="AD75" s="67"/>
      <c r="AE75" s="67" t="s">
        <v>82</v>
      </c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outlineLevel="2" x14ac:dyDescent="0.2">
      <c r="A76" s="102"/>
      <c r="B76" s="98"/>
      <c r="C76" s="316" t="s">
        <v>142</v>
      </c>
      <c r="D76" s="317"/>
      <c r="E76" s="317"/>
      <c r="F76" s="317"/>
      <c r="G76" s="317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67"/>
      <c r="Y76" s="67"/>
      <c r="Z76" s="67"/>
      <c r="AA76" s="67"/>
      <c r="AB76" s="67"/>
      <c r="AC76" s="67"/>
      <c r="AD76" s="67"/>
      <c r="AE76" s="67" t="s">
        <v>132</v>
      </c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outlineLevel="1" x14ac:dyDescent="0.2">
      <c r="A77" s="101">
        <v>25</v>
      </c>
      <c r="B77" s="97" t="s">
        <v>147</v>
      </c>
      <c r="C77" s="78" t="s">
        <v>148</v>
      </c>
      <c r="D77" s="75" t="s">
        <v>87</v>
      </c>
      <c r="E77" s="108">
        <v>605</v>
      </c>
      <c r="F77" s="185"/>
      <c r="G77" s="185"/>
      <c r="H77" s="71">
        <v>1.44</v>
      </c>
      <c r="I77" s="70">
        <f>ROUND(E77*H77,2)</f>
        <v>871.2</v>
      </c>
      <c r="J77" s="71">
        <v>0.06</v>
      </c>
      <c r="K77" s="70">
        <f>ROUND(E77*J77,2)</f>
        <v>36.299999999999997</v>
      </c>
      <c r="L77" s="70">
        <v>20</v>
      </c>
      <c r="M77" s="70">
        <f>G77*(1+L77/100)</f>
        <v>0</v>
      </c>
      <c r="N77" s="70">
        <v>0.15765000000000001</v>
      </c>
      <c r="O77" s="70">
        <f>ROUND(E77*N77,2)</f>
        <v>95.38</v>
      </c>
      <c r="P77" s="70">
        <v>0</v>
      </c>
      <c r="Q77" s="70">
        <f>ROUND(E77*P77,2)</f>
        <v>0</v>
      </c>
      <c r="R77" s="70"/>
      <c r="S77" s="70" t="s">
        <v>69</v>
      </c>
      <c r="T77" s="70" t="s">
        <v>70</v>
      </c>
      <c r="U77" s="70">
        <v>2.46E-2</v>
      </c>
      <c r="V77" s="70">
        <f>ROUND(E77*U77,2)</f>
        <v>14.88</v>
      </c>
      <c r="W77" s="70"/>
      <c r="X77" s="67"/>
      <c r="Y77" s="67"/>
      <c r="Z77" s="67"/>
      <c r="AA77" s="67"/>
      <c r="AB77" s="67"/>
      <c r="AC77" s="67"/>
      <c r="AD77" s="67"/>
      <c r="AE77" s="67" t="s">
        <v>82</v>
      </c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outlineLevel="2" x14ac:dyDescent="0.2">
      <c r="A78" s="102"/>
      <c r="B78" s="98"/>
      <c r="C78" s="316" t="s">
        <v>149</v>
      </c>
      <c r="D78" s="317"/>
      <c r="E78" s="317"/>
      <c r="F78" s="317"/>
      <c r="G78" s="317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67"/>
      <c r="Y78" s="67"/>
      <c r="Z78" s="67"/>
      <c r="AA78" s="67"/>
      <c r="AB78" s="67"/>
      <c r="AC78" s="67"/>
      <c r="AD78" s="67"/>
      <c r="AE78" s="67" t="s">
        <v>132</v>
      </c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ht="12.75" customHeight="1" outlineLevel="1" x14ac:dyDescent="0.2">
      <c r="A79" s="103">
        <v>26</v>
      </c>
      <c r="B79" s="99" t="s">
        <v>150</v>
      </c>
      <c r="C79" s="80" t="s">
        <v>151</v>
      </c>
      <c r="D79" s="76" t="s">
        <v>87</v>
      </c>
      <c r="E79" s="107">
        <v>605</v>
      </c>
      <c r="F79" s="185"/>
      <c r="G79" s="185"/>
      <c r="H79" s="71">
        <v>2.83</v>
      </c>
      <c r="I79" s="70">
        <f>ROUND(E79*H79,2)</f>
        <v>1712.15</v>
      </c>
      <c r="J79" s="71">
        <v>7.0000000000000007E-2</v>
      </c>
      <c r="K79" s="70">
        <f>ROUND(E79*J79,2)</f>
        <v>42.35</v>
      </c>
      <c r="L79" s="70">
        <v>20</v>
      </c>
      <c r="M79" s="70">
        <f>G79*(1+L79/100)</f>
        <v>0</v>
      </c>
      <c r="N79" s="70">
        <v>0.32945999999999998</v>
      </c>
      <c r="O79" s="70">
        <f>ROUND(E79*N79,2)</f>
        <v>199.32</v>
      </c>
      <c r="P79" s="70">
        <v>0</v>
      </c>
      <c r="Q79" s="70">
        <f>ROUND(E79*P79,2)</f>
        <v>0</v>
      </c>
      <c r="R79" s="70"/>
      <c r="S79" s="70" t="s">
        <v>69</v>
      </c>
      <c r="T79" s="70" t="s">
        <v>70</v>
      </c>
      <c r="U79" s="70">
        <v>2.5600000000000001E-2</v>
      </c>
      <c r="V79" s="70">
        <f>ROUND(E79*U79,2)</f>
        <v>15.49</v>
      </c>
      <c r="W79" s="70"/>
      <c r="X79" s="67"/>
      <c r="Y79" s="67"/>
      <c r="Z79" s="67"/>
      <c r="AA79" s="67"/>
      <c r="AB79" s="67"/>
      <c r="AC79" s="67"/>
      <c r="AD79" s="67"/>
      <c r="AE79" s="67" t="s">
        <v>75</v>
      </c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ht="22.5" outlineLevel="1" x14ac:dyDescent="0.2">
      <c r="A80" s="101">
        <v>27</v>
      </c>
      <c r="B80" s="97" t="s">
        <v>152</v>
      </c>
      <c r="C80" s="78" t="s">
        <v>153</v>
      </c>
      <c r="D80" s="114" t="s">
        <v>154</v>
      </c>
      <c r="E80" s="108">
        <v>107.2</v>
      </c>
      <c r="F80" s="185"/>
      <c r="G80" s="185"/>
      <c r="H80" s="71">
        <v>3.26</v>
      </c>
      <c r="I80" s="70">
        <f>ROUND(E80*H80,2)</f>
        <v>349.47</v>
      </c>
      <c r="J80" s="71">
        <v>0.24</v>
      </c>
      <c r="K80" s="70">
        <f>ROUND(E80*J80,2)</f>
        <v>25.73</v>
      </c>
      <c r="L80" s="70">
        <v>20</v>
      </c>
      <c r="M80" s="70">
        <f>G80*(1+L80/100)</f>
        <v>0</v>
      </c>
      <c r="N80" s="70">
        <v>0.10562000000000001</v>
      </c>
      <c r="O80" s="70">
        <f>ROUND(E80*N80,2)</f>
        <v>11.32</v>
      </c>
      <c r="P80" s="70">
        <v>0</v>
      </c>
      <c r="Q80" s="70">
        <f>ROUND(E80*P80,2)</f>
        <v>0</v>
      </c>
      <c r="R80" s="70"/>
      <c r="S80" s="70" t="s">
        <v>69</v>
      </c>
      <c r="T80" s="70" t="s">
        <v>70</v>
      </c>
      <c r="U80" s="70">
        <v>0.13930000000000001</v>
      </c>
      <c r="V80" s="70">
        <f>ROUND(E80*U80,2)</f>
        <v>14.93</v>
      </c>
      <c r="W80" s="70"/>
      <c r="X80" s="172"/>
      <c r="Y80" s="67"/>
      <c r="Z80" s="67"/>
      <c r="AA80" s="67"/>
      <c r="AB80" s="67"/>
      <c r="AC80" s="67"/>
      <c r="AD80" s="67"/>
      <c r="AE80" s="67" t="s">
        <v>75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outlineLevel="2" x14ac:dyDescent="0.2">
      <c r="A81" s="102"/>
      <c r="B81" s="98"/>
      <c r="C81" s="316" t="s">
        <v>142</v>
      </c>
      <c r="D81" s="317"/>
      <c r="E81" s="317"/>
      <c r="F81" s="317"/>
      <c r="G81" s="317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67"/>
      <c r="Y81" s="67"/>
      <c r="Z81" s="67"/>
      <c r="AA81" s="67"/>
      <c r="AB81" s="67"/>
      <c r="AC81" s="67"/>
      <c r="AD81" s="67"/>
      <c r="AE81" s="67" t="s">
        <v>132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ht="12.75" customHeight="1" outlineLevel="1" collapsed="1" x14ac:dyDescent="0.2">
      <c r="A82" s="101">
        <v>28</v>
      </c>
      <c r="B82" s="97" t="s">
        <v>155</v>
      </c>
      <c r="C82" s="78" t="s">
        <v>156</v>
      </c>
      <c r="D82" s="75" t="s">
        <v>68</v>
      </c>
      <c r="E82" s="108">
        <v>5.36</v>
      </c>
      <c r="F82" s="185"/>
      <c r="G82" s="185"/>
      <c r="H82" s="71">
        <v>63.89</v>
      </c>
      <c r="I82" s="70">
        <f>ROUND(E82*H82,2)</f>
        <v>342.45</v>
      </c>
      <c r="J82" s="71">
        <v>1.91</v>
      </c>
      <c r="K82" s="70">
        <f>ROUND(E82*J82,2)</f>
        <v>10.24</v>
      </c>
      <c r="L82" s="70">
        <v>20</v>
      </c>
      <c r="M82" s="70">
        <f>G82*(1+L82/100)</f>
        <v>0</v>
      </c>
      <c r="N82" s="70">
        <v>2.3628499999999999</v>
      </c>
      <c r="O82" s="70">
        <f>ROUND(E82*N82,2)</f>
        <v>12.66</v>
      </c>
      <c r="P82" s="70">
        <v>0</v>
      </c>
      <c r="Q82" s="70">
        <f>ROUND(E82*P82,2)</f>
        <v>0</v>
      </c>
      <c r="R82" s="70"/>
      <c r="S82" s="70" t="s">
        <v>69</v>
      </c>
      <c r="T82" s="70" t="s">
        <v>70</v>
      </c>
      <c r="U82" s="70">
        <v>1.4419999999999999</v>
      </c>
      <c r="V82" s="70">
        <f>ROUND(E82*U82,2)</f>
        <v>7.73</v>
      </c>
      <c r="W82" s="70"/>
      <c r="X82" s="67"/>
      <c r="Y82" s="67"/>
      <c r="Z82" s="67"/>
      <c r="AA82" s="67"/>
      <c r="AB82" s="67"/>
      <c r="AC82" s="67"/>
      <c r="AD82" s="67"/>
      <c r="AE82" s="67" t="s">
        <v>75</v>
      </c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hidden="1" outlineLevel="2" x14ac:dyDescent="0.2">
      <c r="A83" s="102"/>
      <c r="B83" s="98"/>
      <c r="C83" s="79" t="s">
        <v>379</v>
      </c>
      <c r="D83" s="72"/>
      <c r="E83" s="73">
        <v>5.36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172"/>
      <c r="Y83" s="67"/>
      <c r="Z83" s="67"/>
      <c r="AA83" s="67"/>
      <c r="AB83" s="67"/>
      <c r="AC83" s="67"/>
      <c r="AD83" s="67"/>
      <c r="AE83" s="67" t="s">
        <v>72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outlineLevel="1" collapsed="1" x14ac:dyDescent="0.2">
      <c r="A84" s="101">
        <v>29</v>
      </c>
      <c r="B84" s="97" t="s">
        <v>157</v>
      </c>
      <c r="C84" s="78" t="s">
        <v>158</v>
      </c>
      <c r="D84" s="75" t="s">
        <v>159</v>
      </c>
      <c r="E84" s="108">
        <f>E85</f>
        <v>109.34399999999999</v>
      </c>
      <c r="F84" s="185"/>
      <c r="G84" s="185"/>
      <c r="H84" s="71">
        <v>1.3</v>
      </c>
      <c r="I84" s="70">
        <f>ROUND(E84*H84,2)</f>
        <v>142.15</v>
      </c>
      <c r="J84" s="71">
        <v>0</v>
      </c>
      <c r="K84" s="70">
        <f>ROUND(E84*J84,2)</f>
        <v>0</v>
      </c>
      <c r="L84" s="70">
        <v>20</v>
      </c>
      <c r="M84" s="70">
        <f>G84*(1+L84/100)</f>
        <v>0</v>
      </c>
      <c r="N84" s="70">
        <v>1.4E-2</v>
      </c>
      <c r="O84" s="70">
        <f>ROUND(E84*N84,2)</f>
        <v>1.53</v>
      </c>
      <c r="P84" s="70">
        <v>0</v>
      </c>
      <c r="Q84" s="70">
        <f>ROUND(E84*P84,2)</f>
        <v>0</v>
      </c>
      <c r="R84" s="70"/>
      <c r="S84" s="70" t="s">
        <v>69</v>
      </c>
      <c r="T84" s="70" t="s">
        <v>70</v>
      </c>
      <c r="U84" s="70">
        <v>0</v>
      </c>
      <c r="V84" s="70">
        <f>ROUND(E84*U84,2)</f>
        <v>0</v>
      </c>
      <c r="W84" s="70"/>
      <c r="X84" s="67"/>
      <c r="Y84" s="67"/>
      <c r="Z84" s="67"/>
      <c r="AA84" s="67"/>
      <c r="AB84" s="67"/>
      <c r="AC84" s="67"/>
      <c r="AD84" s="67"/>
      <c r="AE84" s="67" t="s">
        <v>124</v>
      </c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hidden="1" outlineLevel="2" x14ac:dyDescent="0.2">
      <c r="A85" s="102"/>
      <c r="B85" s="98"/>
      <c r="C85" s="79" t="s">
        <v>380</v>
      </c>
      <c r="D85" s="72"/>
      <c r="E85" s="73">
        <v>109.34399999999999</v>
      </c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72"/>
      <c r="Y85" s="67"/>
      <c r="Z85" s="67"/>
      <c r="AA85" s="67"/>
      <c r="AB85" s="67"/>
      <c r="AC85" s="67"/>
      <c r="AD85" s="67"/>
      <c r="AE85" s="67" t="s">
        <v>72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2">
      <c r="A86" s="190" t="s">
        <v>333</v>
      </c>
      <c r="B86" s="191" t="s">
        <v>36</v>
      </c>
      <c r="C86" s="192" t="s">
        <v>330</v>
      </c>
      <c r="D86" s="193"/>
      <c r="E86" s="194"/>
      <c r="F86" s="195"/>
      <c r="G86" s="217"/>
      <c r="H86" s="74"/>
      <c r="I86" s="74">
        <f>SUM(I87:I97)</f>
        <v>1012.31</v>
      </c>
      <c r="J86" s="74"/>
      <c r="K86" s="74">
        <f>SUM(K87:K97)</f>
        <v>120.66999999999999</v>
      </c>
      <c r="L86" s="74"/>
      <c r="M86" s="74">
        <f>SUM(M87:M97)</f>
        <v>0</v>
      </c>
      <c r="N86" s="74"/>
      <c r="O86" s="74">
        <f>SUM(O87:O97)</f>
        <v>55.57</v>
      </c>
      <c r="P86" s="74"/>
      <c r="Q86" s="74">
        <f>SUM(Q87:Q97)</f>
        <v>0</v>
      </c>
      <c r="R86" s="74"/>
      <c r="S86" s="74"/>
      <c r="T86" s="74"/>
      <c r="U86" s="74"/>
      <c r="V86" s="74">
        <f>SUM(V87:V97)</f>
        <v>39.61</v>
      </c>
      <c r="W86" s="74"/>
      <c r="AE86" t="s">
        <v>65</v>
      </c>
    </row>
    <row r="87" spans="1:58" ht="12.75" customHeight="1" outlineLevel="1" collapsed="1" x14ac:dyDescent="0.2">
      <c r="A87" s="101">
        <v>30</v>
      </c>
      <c r="B87" s="97" t="s">
        <v>160</v>
      </c>
      <c r="C87" s="78" t="s">
        <v>161</v>
      </c>
      <c r="D87" s="75" t="s">
        <v>68</v>
      </c>
      <c r="E87" s="108">
        <f>SUM(E88:E89)</f>
        <v>33.260999999999996</v>
      </c>
      <c r="F87" s="185"/>
      <c r="G87" s="185"/>
      <c r="H87" s="71">
        <v>20.97</v>
      </c>
      <c r="I87" s="70">
        <f>ROUND(E87*H87,2)</f>
        <v>697.48</v>
      </c>
      <c r="J87" s="71">
        <v>0.53</v>
      </c>
      <c r="K87" s="70">
        <f>ROUND(E87*J87,2)</f>
        <v>17.63</v>
      </c>
      <c r="L87" s="70">
        <v>20</v>
      </c>
      <c r="M87" s="70">
        <f>G87*(1+L87/100)</f>
        <v>0</v>
      </c>
      <c r="N87" s="70">
        <v>1.665</v>
      </c>
      <c r="O87" s="70">
        <f>ROUND(E87*N87,2)</f>
        <v>55.38</v>
      </c>
      <c r="P87" s="70">
        <v>0</v>
      </c>
      <c r="Q87" s="70">
        <f>ROUND(E87*P87,2)</f>
        <v>0</v>
      </c>
      <c r="R87" s="70"/>
      <c r="S87" s="70" t="s">
        <v>69</v>
      </c>
      <c r="T87" s="70" t="s">
        <v>70</v>
      </c>
      <c r="U87" s="70">
        <v>0.84640000000000004</v>
      </c>
      <c r="V87" s="70">
        <f>ROUND(E87*U87,2)</f>
        <v>28.15</v>
      </c>
      <c r="W87" s="70"/>
      <c r="X87" s="67"/>
      <c r="Y87" s="67"/>
      <c r="Z87" s="67"/>
      <c r="AA87" s="67"/>
      <c r="AB87" s="67"/>
      <c r="AC87" s="67"/>
      <c r="AD87" s="67"/>
      <c r="AE87" s="67" t="s">
        <v>82</v>
      </c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hidden="1" outlineLevel="2" x14ac:dyDescent="0.2">
      <c r="A88" s="102"/>
      <c r="B88" s="98"/>
      <c r="C88" s="79" t="s">
        <v>381</v>
      </c>
      <c r="D88" s="72"/>
      <c r="E88" s="111">
        <v>19.95</v>
      </c>
      <c r="F88" s="112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72"/>
      <c r="Y88" s="172"/>
      <c r="Z88" s="67"/>
      <c r="AA88" s="67"/>
      <c r="AB88" s="67"/>
      <c r="AC88" s="67"/>
      <c r="AD88" s="67"/>
      <c r="AE88" s="67" t="s">
        <v>72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hidden="1" outlineLevel="2" x14ac:dyDescent="0.2">
      <c r="A89" s="102"/>
      <c r="B89" s="98"/>
      <c r="C89" s="79" t="s">
        <v>382</v>
      </c>
      <c r="D89" s="72"/>
      <c r="E89" s="111">
        <v>13.311</v>
      </c>
      <c r="F89" s="112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72"/>
      <c r="Y89" s="172"/>
      <c r="Z89" s="67"/>
      <c r="AA89" s="67"/>
      <c r="AB89" s="67"/>
      <c r="AC89" s="67"/>
      <c r="AD89" s="67"/>
      <c r="AE89" s="67" t="s">
        <v>72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ht="22.5" outlineLevel="1" collapsed="1" x14ac:dyDescent="0.2">
      <c r="A90" s="101">
        <v>31</v>
      </c>
      <c r="B90" s="97" t="s">
        <v>162</v>
      </c>
      <c r="C90" s="78" t="s">
        <v>163</v>
      </c>
      <c r="D90" s="114" t="s">
        <v>154</v>
      </c>
      <c r="E90" s="108">
        <f>E91</f>
        <v>95</v>
      </c>
      <c r="F90" s="185"/>
      <c r="G90" s="185"/>
      <c r="H90" s="71">
        <v>0</v>
      </c>
      <c r="I90" s="70">
        <f>ROUND(E90*H90,2)</f>
        <v>0</v>
      </c>
      <c r="J90" s="71">
        <v>0.7</v>
      </c>
      <c r="K90" s="70">
        <f>ROUND(E90*J90,2)</f>
        <v>66.5</v>
      </c>
      <c r="L90" s="70">
        <v>20</v>
      </c>
      <c r="M90" s="70">
        <f>G90*(1+L90/100)</f>
        <v>0</v>
      </c>
      <c r="N90" s="70">
        <v>0</v>
      </c>
      <c r="O90" s="70">
        <f>ROUND(E90*N90,2)</f>
        <v>0</v>
      </c>
      <c r="P90" s="70">
        <v>0</v>
      </c>
      <c r="Q90" s="70">
        <f>ROUND(E90*P90,2)</f>
        <v>0</v>
      </c>
      <c r="R90" s="70"/>
      <c r="S90" s="70" t="s">
        <v>69</v>
      </c>
      <c r="T90" s="70" t="s">
        <v>70</v>
      </c>
      <c r="U90" s="70">
        <v>4.8099999999999997E-2</v>
      </c>
      <c r="V90" s="70">
        <f>ROUND(E90*U90,2)</f>
        <v>4.57</v>
      </c>
      <c r="W90" s="70"/>
      <c r="X90" s="67"/>
      <c r="Y90" s="67"/>
      <c r="Z90" s="67"/>
      <c r="AA90" s="67"/>
      <c r="AB90" s="67"/>
      <c r="AC90" s="67"/>
      <c r="AD90" s="67"/>
      <c r="AE90" s="67" t="s">
        <v>75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hidden="1" outlineLevel="2" x14ac:dyDescent="0.2">
      <c r="A91" s="102"/>
      <c r="B91" s="98"/>
      <c r="C91" s="79">
        <v>95</v>
      </c>
      <c r="D91" s="72"/>
      <c r="E91" s="111">
        <v>95</v>
      </c>
      <c r="F91" s="112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7"/>
      <c r="Y91" s="172"/>
      <c r="Z91" s="67"/>
      <c r="AA91" s="67"/>
      <c r="AB91" s="67"/>
      <c r="AC91" s="67"/>
      <c r="AD91" s="67"/>
      <c r="AE91" s="67" t="s">
        <v>72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ht="22.5" outlineLevel="1" collapsed="1" x14ac:dyDescent="0.2">
      <c r="A92" s="101">
        <v>32</v>
      </c>
      <c r="B92" s="97" t="s">
        <v>164</v>
      </c>
      <c r="C92" s="78" t="s">
        <v>165</v>
      </c>
      <c r="D92" s="114" t="s">
        <v>154</v>
      </c>
      <c r="E92" s="108">
        <f>E93</f>
        <v>52.2</v>
      </c>
      <c r="F92" s="185"/>
      <c r="G92" s="185"/>
      <c r="H92" s="71">
        <v>0.3</v>
      </c>
      <c r="I92" s="70">
        <f>ROUND(E92*H92,2)</f>
        <v>15.66</v>
      </c>
      <c r="J92" s="71">
        <v>0.7</v>
      </c>
      <c r="K92" s="70">
        <f>ROUND(E92*J92,2)</f>
        <v>36.54</v>
      </c>
      <c r="L92" s="70">
        <v>20</v>
      </c>
      <c r="M92" s="70">
        <f>G92*(1+L92/100)</f>
        <v>0</v>
      </c>
      <c r="N92" s="70">
        <v>1E-4</v>
      </c>
      <c r="O92" s="70">
        <f>ROUND(E92*N92,2)</f>
        <v>0.01</v>
      </c>
      <c r="P92" s="70">
        <v>0</v>
      </c>
      <c r="Q92" s="70">
        <f>ROUND(E92*P92,2)</f>
        <v>0</v>
      </c>
      <c r="R92" s="70"/>
      <c r="S92" s="70" t="s">
        <v>69</v>
      </c>
      <c r="T92" s="70" t="s">
        <v>70</v>
      </c>
      <c r="U92" s="70">
        <v>0.13200000000000001</v>
      </c>
      <c r="V92" s="70">
        <f>ROUND(E92*U92,2)</f>
        <v>6.89</v>
      </c>
      <c r="W92" s="70"/>
      <c r="X92" s="67"/>
      <c r="Y92" s="67"/>
      <c r="Z92" s="67"/>
      <c r="AA92" s="67"/>
      <c r="AB92" s="67"/>
      <c r="AC92" s="67"/>
      <c r="AD92" s="67"/>
      <c r="AE92" s="67" t="s">
        <v>75</v>
      </c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hidden="1" outlineLevel="2" x14ac:dyDescent="0.2">
      <c r="A93" s="102"/>
      <c r="B93" s="98"/>
      <c r="C93" s="79" t="s">
        <v>383</v>
      </c>
      <c r="D93" s="72"/>
      <c r="E93" s="111">
        <v>52.2</v>
      </c>
      <c r="F93" s="112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67"/>
      <c r="Y93" s="172"/>
      <c r="Z93" s="67"/>
      <c r="AA93" s="67"/>
      <c r="AB93" s="67"/>
      <c r="AC93" s="67"/>
      <c r="AD93" s="67"/>
      <c r="AE93" s="67" t="s">
        <v>72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outlineLevel="1" collapsed="1" x14ac:dyDescent="0.2">
      <c r="A94" s="101">
        <v>33</v>
      </c>
      <c r="B94" s="97" t="s">
        <v>166</v>
      </c>
      <c r="C94" s="78" t="s">
        <v>167</v>
      </c>
      <c r="D94" s="115" t="s">
        <v>171</v>
      </c>
      <c r="E94" s="108">
        <f>E95</f>
        <v>10.6488</v>
      </c>
      <c r="F94" s="185"/>
      <c r="G94" s="185"/>
      <c r="H94" s="71">
        <v>20.6</v>
      </c>
      <c r="I94" s="70">
        <f>ROUND(E94*H94,2)</f>
        <v>219.37</v>
      </c>
      <c r="J94" s="71">
        <v>0</v>
      </c>
      <c r="K94" s="70">
        <f>ROUND(E94*J94,2)</f>
        <v>0</v>
      </c>
      <c r="L94" s="70">
        <v>20</v>
      </c>
      <c r="M94" s="70">
        <f>G94*(1+L94/100)</f>
        <v>0</v>
      </c>
      <c r="N94" s="70">
        <v>1.6660000000000001E-2</v>
      </c>
      <c r="O94" s="70">
        <f>ROUND(E94*N94,2)</f>
        <v>0.18</v>
      </c>
      <c r="P94" s="70">
        <v>0</v>
      </c>
      <c r="Q94" s="70">
        <f>ROUND(E94*P94,2)</f>
        <v>0</v>
      </c>
      <c r="R94" s="70"/>
      <c r="S94" s="70" t="s">
        <v>69</v>
      </c>
      <c r="T94" s="70" t="s">
        <v>70</v>
      </c>
      <c r="U94" s="70">
        <v>0</v>
      </c>
      <c r="V94" s="70">
        <f>ROUND(E94*U94,2)</f>
        <v>0</v>
      </c>
      <c r="W94" s="70"/>
      <c r="X94" s="67"/>
      <c r="Y94" s="67"/>
      <c r="Z94" s="67"/>
      <c r="AA94" s="67"/>
      <c r="AB94" s="67"/>
      <c r="AC94" s="67"/>
      <c r="AD94" s="67"/>
      <c r="AE94" s="67" t="s">
        <v>124</v>
      </c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hidden="1" outlineLevel="2" x14ac:dyDescent="0.2">
      <c r="A95" s="102"/>
      <c r="B95" s="98"/>
      <c r="C95" s="79" t="s">
        <v>385</v>
      </c>
      <c r="D95" s="72"/>
      <c r="E95" s="111">
        <v>10.6488</v>
      </c>
      <c r="F95" s="112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7"/>
      <c r="Y95" s="67"/>
      <c r="Z95" s="67"/>
      <c r="AA95" s="67"/>
      <c r="AB95" s="67"/>
      <c r="AC95" s="67"/>
      <c r="AD95" s="67"/>
      <c r="AE95" s="67" t="s">
        <v>72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outlineLevel="1" collapsed="1" x14ac:dyDescent="0.2">
      <c r="A96" s="101">
        <v>34</v>
      </c>
      <c r="B96" s="97" t="s">
        <v>168</v>
      </c>
      <c r="C96" s="78" t="s">
        <v>169</v>
      </c>
      <c r="D96" s="75" t="s">
        <v>154</v>
      </c>
      <c r="E96" s="108">
        <f>E97</f>
        <v>114</v>
      </c>
      <c r="F96" s="185"/>
      <c r="G96" s="185"/>
      <c r="H96" s="71">
        <v>0.7</v>
      </c>
      <c r="I96" s="70">
        <f>ROUND(E96*H96,2)</f>
        <v>79.8</v>
      </c>
      <c r="J96" s="71">
        <v>0</v>
      </c>
      <c r="K96" s="70">
        <f>ROUND(E96*J96,2)</f>
        <v>0</v>
      </c>
      <c r="L96" s="70">
        <v>20</v>
      </c>
      <c r="M96" s="70">
        <f>G96*(1+L96/100)</f>
        <v>0</v>
      </c>
      <c r="N96" s="70">
        <v>0</v>
      </c>
      <c r="O96" s="70">
        <f>ROUND(E96*N96,2)</f>
        <v>0</v>
      </c>
      <c r="P96" s="70">
        <v>0</v>
      </c>
      <c r="Q96" s="70">
        <f>ROUND(E96*P96,2)</f>
        <v>0</v>
      </c>
      <c r="R96" s="70"/>
      <c r="S96" s="70" t="s">
        <v>69</v>
      </c>
      <c r="T96" s="70" t="s">
        <v>70</v>
      </c>
      <c r="U96" s="70">
        <v>0</v>
      </c>
      <c r="V96" s="70">
        <f>ROUND(E96*U96,2)</f>
        <v>0</v>
      </c>
      <c r="W96" s="70"/>
      <c r="X96" s="67"/>
      <c r="Y96" s="67"/>
      <c r="Z96" s="67"/>
      <c r="AA96" s="67"/>
      <c r="AB96" s="67"/>
      <c r="AC96" s="67"/>
      <c r="AD96" s="67"/>
      <c r="AE96" s="67" t="s">
        <v>107</v>
      </c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hidden="1" outlineLevel="2" x14ac:dyDescent="0.2">
      <c r="A97" s="102"/>
      <c r="B97" s="98"/>
      <c r="C97" s="79" t="s">
        <v>384</v>
      </c>
      <c r="D97" s="72"/>
      <c r="E97" s="111">
        <v>114</v>
      </c>
      <c r="F97" s="112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67"/>
      <c r="Y97" s="67"/>
      <c r="Z97" s="67"/>
      <c r="AA97" s="67"/>
      <c r="AB97" s="67"/>
      <c r="AC97" s="67"/>
      <c r="AD97" s="67"/>
      <c r="AE97" s="67" t="s">
        <v>72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2">
      <c r="A98" s="190" t="s">
        <v>333</v>
      </c>
      <c r="B98" s="191" t="s">
        <v>37</v>
      </c>
      <c r="C98" s="192" t="s">
        <v>319</v>
      </c>
      <c r="D98" s="193"/>
      <c r="E98" s="194"/>
      <c r="F98" s="195"/>
      <c r="G98" s="217"/>
      <c r="H98" s="74"/>
      <c r="I98" s="74">
        <f>SUM(I99:I104)</f>
        <v>2079</v>
      </c>
      <c r="J98" s="74"/>
      <c r="K98" s="74">
        <f>SUM(K99:K104)</f>
        <v>0</v>
      </c>
      <c r="L98" s="74"/>
      <c r="M98" s="74">
        <f>SUM(M99:M104)</f>
        <v>0</v>
      </c>
      <c r="N98" s="74"/>
      <c r="O98" s="74">
        <f>SUM(O99:O104)</f>
        <v>0.1</v>
      </c>
      <c r="P98" s="74"/>
      <c r="Q98" s="74">
        <f>SUM(Q99:Q104)</f>
        <v>0</v>
      </c>
      <c r="R98" s="74"/>
      <c r="S98" s="74"/>
      <c r="T98" s="74"/>
      <c r="U98" s="74"/>
      <c r="V98" s="74">
        <f>SUM(V99:V104)</f>
        <v>0</v>
      </c>
      <c r="W98" s="74"/>
      <c r="AE98" t="s">
        <v>65</v>
      </c>
    </row>
    <row r="99" spans="1:58" outlineLevel="1" x14ac:dyDescent="0.2">
      <c r="A99" s="101">
        <v>36</v>
      </c>
      <c r="B99" s="97" t="s">
        <v>170</v>
      </c>
      <c r="C99" s="78" t="s">
        <v>350</v>
      </c>
      <c r="D99" s="75" t="s">
        <v>171</v>
      </c>
      <c r="E99" s="108">
        <v>2</v>
      </c>
      <c r="F99" s="185"/>
      <c r="G99" s="185"/>
      <c r="H99" s="71">
        <v>495</v>
      </c>
      <c r="I99" s="70">
        <f>ROUND(E99*H99,2)</f>
        <v>990</v>
      </c>
      <c r="J99" s="71">
        <v>0</v>
      </c>
      <c r="K99" s="70">
        <f>ROUND(E99*J99,2)</f>
        <v>0</v>
      </c>
      <c r="L99" s="70">
        <v>20</v>
      </c>
      <c r="M99" s="70">
        <f>G99*(1+L99/100)</f>
        <v>0</v>
      </c>
      <c r="N99" s="70">
        <v>0</v>
      </c>
      <c r="O99" s="70">
        <f>ROUND(E99*N99,2)</f>
        <v>0</v>
      </c>
      <c r="P99" s="70">
        <v>0</v>
      </c>
      <c r="Q99" s="70">
        <f>ROUND(E99*P99,2)</f>
        <v>0</v>
      </c>
      <c r="R99" s="70"/>
      <c r="S99" s="70" t="s">
        <v>119</v>
      </c>
      <c r="T99" s="70" t="s">
        <v>70</v>
      </c>
      <c r="U99" s="70">
        <v>0</v>
      </c>
      <c r="V99" s="70">
        <f>ROUND(E99*U99,2)</f>
        <v>0</v>
      </c>
      <c r="W99" s="70"/>
      <c r="X99" s="67"/>
      <c r="Y99" s="67"/>
      <c r="Z99" s="67"/>
      <c r="AA99" s="67"/>
      <c r="AB99" s="67"/>
      <c r="AC99" s="67"/>
      <c r="AD99" s="67"/>
      <c r="AE99" s="67" t="s">
        <v>120</v>
      </c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outlineLevel="2" x14ac:dyDescent="0.2">
      <c r="A100" s="102"/>
      <c r="B100" s="98"/>
      <c r="C100" s="316" t="s">
        <v>172</v>
      </c>
      <c r="D100" s="317"/>
      <c r="E100" s="317"/>
      <c r="F100" s="317"/>
      <c r="G100" s="317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67"/>
      <c r="Y100" s="67"/>
      <c r="Z100" s="67"/>
      <c r="AA100" s="67"/>
      <c r="AB100" s="67"/>
      <c r="AC100" s="67"/>
      <c r="AD100" s="67"/>
      <c r="AE100" s="67" t="s">
        <v>132</v>
      </c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outlineLevel="1" x14ac:dyDescent="0.2">
      <c r="A101" s="101">
        <v>37</v>
      </c>
      <c r="B101" s="97" t="s">
        <v>173</v>
      </c>
      <c r="C101" s="78" t="s">
        <v>174</v>
      </c>
      <c r="D101" s="115" t="s">
        <v>338</v>
      </c>
      <c r="E101" s="108">
        <v>1</v>
      </c>
      <c r="F101" s="185"/>
      <c r="G101" s="185"/>
      <c r="H101" s="71">
        <v>495</v>
      </c>
      <c r="I101" s="70">
        <f>ROUND(E101*H101,2)</f>
        <v>495</v>
      </c>
      <c r="J101" s="71">
        <v>0</v>
      </c>
      <c r="K101" s="70">
        <f>ROUND(E101*J101,2)</f>
        <v>0</v>
      </c>
      <c r="L101" s="70">
        <v>20</v>
      </c>
      <c r="M101" s="70">
        <f>G101*(1+L101/100)</f>
        <v>0</v>
      </c>
      <c r="N101" s="70">
        <v>8.1500000000000003E-2</v>
      </c>
      <c r="O101" s="70">
        <f>ROUND(E101*N101,2)</f>
        <v>0.08</v>
      </c>
      <c r="P101" s="70">
        <v>0</v>
      </c>
      <c r="Q101" s="70">
        <f>ROUND(E101*P101,2)</f>
        <v>0</v>
      </c>
      <c r="R101" s="70"/>
      <c r="S101" s="70" t="s">
        <v>119</v>
      </c>
      <c r="T101" s="70" t="s">
        <v>70</v>
      </c>
      <c r="U101" s="70">
        <v>0</v>
      </c>
      <c r="V101" s="70">
        <f>ROUND(E101*U101,2)</f>
        <v>0</v>
      </c>
      <c r="W101" s="70"/>
      <c r="X101" s="67"/>
      <c r="Y101" s="67"/>
      <c r="Z101" s="67"/>
      <c r="AA101" s="67"/>
      <c r="AB101" s="67"/>
      <c r="AC101" s="67"/>
      <c r="AD101" s="67"/>
      <c r="AE101" s="67" t="s">
        <v>120</v>
      </c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outlineLevel="2" x14ac:dyDescent="0.2">
      <c r="A102" s="102"/>
      <c r="B102" s="98"/>
      <c r="C102" s="316" t="s">
        <v>175</v>
      </c>
      <c r="D102" s="317"/>
      <c r="E102" s="317"/>
      <c r="F102" s="317"/>
      <c r="G102" s="317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67"/>
      <c r="Y102" s="67"/>
      <c r="Z102" s="67"/>
      <c r="AA102" s="67"/>
      <c r="AB102" s="67"/>
      <c r="AC102" s="67"/>
      <c r="AD102" s="67"/>
      <c r="AE102" s="67" t="s">
        <v>132</v>
      </c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outlineLevel="1" x14ac:dyDescent="0.2">
      <c r="A103" s="101">
        <v>38</v>
      </c>
      <c r="B103" s="97" t="s">
        <v>176</v>
      </c>
      <c r="C103" s="78" t="s">
        <v>177</v>
      </c>
      <c r="D103" s="114" t="s">
        <v>338</v>
      </c>
      <c r="E103" s="108">
        <v>1</v>
      </c>
      <c r="F103" s="185"/>
      <c r="G103" s="185"/>
      <c r="H103" s="71">
        <v>594</v>
      </c>
      <c r="I103" s="70">
        <f>ROUND(E103*H103,2)</f>
        <v>594</v>
      </c>
      <c r="J103" s="71">
        <v>0</v>
      </c>
      <c r="K103" s="70">
        <f>ROUND(E103*J103,2)</f>
        <v>0</v>
      </c>
      <c r="L103" s="70">
        <v>20</v>
      </c>
      <c r="M103" s="70">
        <f>G103*(1+L103/100)</f>
        <v>0</v>
      </c>
      <c r="N103" s="70">
        <v>2.0299999999999999E-2</v>
      </c>
      <c r="O103" s="70">
        <f>ROUND(E103*N103,2)</f>
        <v>0.02</v>
      </c>
      <c r="P103" s="70">
        <v>0</v>
      </c>
      <c r="Q103" s="70">
        <f>ROUND(E103*P103,2)</f>
        <v>0</v>
      </c>
      <c r="R103" s="70"/>
      <c r="S103" s="70" t="s">
        <v>119</v>
      </c>
      <c r="T103" s="70" t="s">
        <v>70</v>
      </c>
      <c r="U103" s="70">
        <v>0</v>
      </c>
      <c r="V103" s="70">
        <f>ROUND(E103*U103,2)</f>
        <v>0</v>
      </c>
      <c r="W103" s="70"/>
      <c r="X103" s="67"/>
      <c r="Y103" s="67"/>
      <c r="Z103" s="67"/>
      <c r="AA103" s="67"/>
      <c r="AB103" s="67"/>
      <c r="AC103" s="67"/>
      <c r="AD103" s="67"/>
      <c r="AE103" s="67" t="s">
        <v>120</v>
      </c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outlineLevel="2" x14ac:dyDescent="0.2">
      <c r="A104" s="102"/>
      <c r="B104" s="98"/>
      <c r="C104" s="316" t="s">
        <v>178</v>
      </c>
      <c r="D104" s="317"/>
      <c r="E104" s="317"/>
      <c r="F104" s="317"/>
      <c r="G104" s="317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67"/>
      <c r="Y104" s="67"/>
      <c r="Z104" s="67"/>
      <c r="AA104" s="67"/>
      <c r="AB104" s="67"/>
      <c r="AC104" s="67"/>
      <c r="AD104" s="67"/>
      <c r="AE104" s="67" t="s">
        <v>132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2">
      <c r="A105" s="199" t="s">
        <v>333</v>
      </c>
      <c r="B105" s="200" t="s">
        <v>38</v>
      </c>
      <c r="C105" s="201" t="s">
        <v>320</v>
      </c>
      <c r="D105" s="202"/>
      <c r="E105" s="203"/>
      <c r="F105" s="204"/>
      <c r="G105" s="219"/>
      <c r="H105" s="74"/>
      <c r="I105" s="74">
        <f>SUM(I106:I125)</f>
        <v>9283.42</v>
      </c>
      <c r="J105" s="74"/>
      <c r="K105" s="74">
        <f>SUM(K106:K125)</f>
        <v>3622.6899999999996</v>
      </c>
      <c r="L105" s="74"/>
      <c r="M105" s="74">
        <f>SUM(M106:M125)</f>
        <v>0</v>
      </c>
      <c r="N105" s="74"/>
      <c r="O105" s="74">
        <f>SUM(O106:O125)</f>
        <v>3.25</v>
      </c>
      <c r="P105" s="74"/>
      <c r="Q105" s="74">
        <f>SUM(Q106:Q125)</f>
        <v>0</v>
      </c>
      <c r="R105" s="74"/>
      <c r="S105" s="74"/>
      <c r="T105" s="74"/>
      <c r="U105" s="74"/>
      <c r="V105" s="74">
        <f>SUM(V106:V125)</f>
        <v>76.87</v>
      </c>
      <c r="W105" s="74"/>
      <c r="AE105" t="s">
        <v>65</v>
      </c>
    </row>
    <row r="106" spans="1:58" ht="12.75" customHeight="1" outlineLevel="1" x14ac:dyDescent="0.2">
      <c r="A106" s="103">
        <v>39</v>
      </c>
      <c r="B106" s="99" t="s">
        <v>179</v>
      </c>
      <c r="C106" s="256" t="s">
        <v>343</v>
      </c>
      <c r="D106" s="76" t="s">
        <v>171</v>
      </c>
      <c r="E106" s="107">
        <v>43</v>
      </c>
      <c r="F106" s="185"/>
      <c r="G106" s="185"/>
      <c r="H106" s="71">
        <v>0</v>
      </c>
      <c r="I106" s="70">
        <f>ROUND(E106*H106,2)</f>
        <v>0</v>
      </c>
      <c r="J106" s="71">
        <v>1.9</v>
      </c>
      <c r="K106" s="70">
        <f>ROUND(E106*J106,2)</f>
        <v>81.7</v>
      </c>
      <c r="L106" s="70">
        <v>20</v>
      </c>
      <c r="M106" s="70">
        <f>G106*(1+L106/100)</f>
        <v>0</v>
      </c>
      <c r="N106" s="70">
        <v>0</v>
      </c>
      <c r="O106" s="70">
        <f>ROUND(E106*N106,2)</f>
        <v>0</v>
      </c>
      <c r="P106" s="70">
        <v>0</v>
      </c>
      <c r="Q106" s="70">
        <f>ROUND(E106*P106,2)</f>
        <v>0</v>
      </c>
      <c r="R106" s="70"/>
      <c r="S106" s="70" t="s">
        <v>69</v>
      </c>
      <c r="T106" s="70" t="s">
        <v>70</v>
      </c>
      <c r="U106" s="70">
        <v>0.24</v>
      </c>
      <c r="V106" s="70">
        <f>ROUND(E106*U106,2)</f>
        <v>10.32</v>
      </c>
      <c r="W106" s="70"/>
      <c r="X106" s="67"/>
      <c r="Y106" s="67"/>
      <c r="Z106" s="67"/>
      <c r="AA106" s="67"/>
      <c r="AB106" s="67"/>
      <c r="AC106" s="67"/>
      <c r="AD106" s="67"/>
      <c r="AE106" s="67" t="s">
        <v>82</v>
      </c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ht="12.75" customHeight="1" outlineLevel="1" x14ac:dyDescent="0.2">
      <c r="A107" s="103">
        <v>40</v>
      </c>
      <c r="B107" s="99" t="s">
        <v>180</v>
      </c>
      <c r="C107" s="80" t="s">
        <v>181</v>
      </c>
      <c r="D107" s="76" t="s">
        <v>87</v>
      </c>
      <c r="E107" s="107">
        <v>95</v>
      </c>
      <c r="F107" s="185"/>
      <c r="G107" s="185"/>
      <c r="H107" s="71">
        <v>0</v>
      </c>
      <c r="I107" s="70">
        <f>ROUND(E107*H107,2)</f>
        <v>0</v>
      </c>
      <c r="J107" s="71">
        <v>23.3</v>
      </c>
      <c r="K107" s="70">
        <f>ROUND(E107*J107,2)</f>
        <v>2213.5</v>
      </c>
      <c r="L107" s="70">
        <v>20</v>
      </c>
      <c r="M107" s="70">
        <f>G107*(1+L107/100)</f>
        <v>0</v>
      </c>
      <c r="N107" s="70">
        <v>0</v>
      </c>
      <c r="O107" s="70">
        <f>ROUND(E107*N107,2)</f>
        <v>0</v>
      </c>
      <c r="P107" s="70">
        <v>0</v>
      </c>
      <c r="Q107" s="70">
        <f>ROUND(E107*P107,2)</f>
        <v>0</v>
      </c>
      <c r="R107" s="70"/>
      <c r="S107" s="70" t="s">
        <v>119</v>
      </c>
      <c r="T107" s="70" t="s">
        <v>70</v>
      </c>
      <c r="U107" s="70">
        <v>0.376</v>
      </c>
      <c r="V107" s="70">
        <f>ROUND(E107*U107,2)</f>
        <v>35.72</v>
      </c>
      <c r="W107" s="70"/>
      <c r="X107" s="67"/>
      <c r="Y107" s="67"/>
      <c r="Z107" s="67"/>
      <c r="AA107" s="67"/>
      <c r="AB107" s="67"/>
      <c r="AC107" s="67"/>
      <c r="AD107" s="67"/>
      <c r="AE107" s="67" t="s">
        <v>82</v>
      </c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ht="12.75" customHeight="1" outlineLevel="1" x14ac:dyDescent="0.2">
      <c r="A108" s="103">
        <v>41</v>
      </c>
      <c r="B108" s="99" t="s">
        <v>182</v>
      </c>
      <c r="C108" s="80" t="s">
        <v>183</v>
      </c>
      <c r="D108" s="76" t="s">
        <v>171</v>
      </c>
      <c r="E108" s="107">
        <v>1</v>
      </c>
      <c r="F108" s="185"/>
      <c r="G108" s="185"/>
      <c r="H108" s="71">
        <v>0</v>
      </c>
      <c r="I108" s="70">
        <f>ROUND(E108*H108,2)</f>
        <v>0</v>
      </c>
      <c r="J108" s="71">
        <v>22.5</v>
      </c>
      <c r="K108" s="70">
        <f>ROUND(E108*J108,2)</f>
        <v>22.5</v>
      </c>
      <c r="L108" s="70">
        <v>20</v>
      </c>
      <c r="M108" s="70">
        <f>G108*(1+L108/100)</f>
        <v>0</v>
      </c>
      <c r="N108" s="70">
        <v>0</v>
      </c>
      <c r="O108" s="70">
        <f>ROUND(E108*N108,2)</f>
        <v>0</v>
      </c>
      <c r="P108" s="70">
        <v>0</v>
      </c>
      <c r="Q108" s="70">
        <f>ROUND(E108*P108,2)</f>
        <v>0</v>
      </c>
      <c r="R108" s="70"/>
      <c r="S108" s="70" t="s">
        <v>69</v>
      </c>
      <c r="T108" s="70" t="s">
        <v>70</v>
      </c>
      <c r="U108" s="70">
        <v>1.58</v>
      </c>
      <c r="V108" s="70">
        <f>ROUND(E108*U108,2)</f>
        <v>1.58</v>
      </c>
      <c r="W108" s="70"/>
      <c r="X108" s="67"/>
      <c r="Y108" s="67"/>
      <c r="Z108" s="67"/>
      <c r="AA108" s="67"/>
      <c r="AB108" s="67"/>
      <c r="AC108" s="67"/>
      <c r="AD108" s="67"/>
      <c r="AE108" s="67" t="s">
        <v>82</v>
      </c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outlineLevel="1" x14ac:dyDescent="0.2">
      <c r="A109" s="103">
        <v>42</v>
      </c>
      <c r="B109" s="99" t="s">
        <v>184</v>
      </c>
      <c r="C109" s="80" t="s">
        <v>185</v>
      </c>
      <c r="D109" s="76" t="s">
        <v>87</v>
      </c>
      <c r="E109" s="107">
        <v>300</v>
      </c>
      <c r="F109" s="185"/>
      <c r="G109" s="185"/>
      <c r="H109" s="71">
        <v>0</v>
      </c>
      <c r="I109" s="70">
        <f>ROUND(E109*H109,2)</f>
        <v>0</v>
      </c>
      <c r="J109" s="71">
        <v>3.3</v>
      </c>
      <c r="K109" s="70">
        <f>ROUND(E109*J109,2)</f>
        <v>990</v>
      </c>
      <c r="L109" s="70">
        <v>20</v>
      </c>
      <c r="M109" s="70">
        <f>G109*(1+L109/100)</f>
        <v>0</v>
      </c>
      <c r="N109" s="70">
        <v>0</v>
      </c>
      <c r="O109" s="70">
        <f>ROUND(E109*N109,2)</f>
        <v>0</v>
      </c>
      <c r="P109" s="70">
        <v>0</v>
      </c>
      <c r="Q109" s="70">
        <f>ROUND(E109*P109,2)</f>
        <v>0</v>
      </c>
      <c r="R109" s="70"/>
      <c r="S109" s="70" t="s">
        <v>119</v>
      </c>
      <c r="T109" s="70" t="s">
        <v>70</v>
      </c>
      <c r="U109" s="70">
        <v>0.04</v>
      </c>
      <c r="V109" s="70">
        <f>ROUND(E109*U109,2)</f>
        <v>12</v>
      </c>
      <c r="W109" s="70"/>
      <c r="X109" s="67"/>
      <c r="Y109" s="67"/>
      <c r="Z109" s="67"/>
      <c r="AA109" s="67"/>
      <c r="AB109" s="67"/>
      <c r="AC109" s="67"/>
      <c r="AD109" s="67"/>
      <c r="AE109" s="67" t="s">
        <v>82</v>
      </c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ht="22.5" outlineLevel="1" collapsed="1" x14ac:dyDescent="0.2">
      <c r="A110" s="101">
        <v>43</v>
      </c>
      <c r="B110" s="97" t="s">
        <v>186</v>
      </c>
      <c r="C110" s="78" t="s">
        <v>187</v>
      </c>
      <c r="D110" s="114" t="s">
        <v>171</v>
      </c>
      <c r="E110" s="108">
        <v>172</v>
      </c>
      <c r="F110" s="185"/>
      <c r="G110" s="185"/>
      <c r="H110" s="71">
        <v>0.94</v>
      </c>
      <c r="I110" s="70">
        <f>ROUND(E110*H110,2)</f>
        <v>161.68</v>
      </c>
      <c r="J110" s="71">
        <v>1.26</v>
      </c>
      <c r="K110" s="70">
        <f>ROUND(E110*J110,2)</f>
        <v>216.72</v>
      </c>
      <c r="L110" s="70">
        <v>20</v>
      </c>
      <c r="M110" s="70">
        <f>G110*(1+L110/100)</f>
        <v>0</v>
      </c>
      <c r="N110" s="70">
        <v>1.0000000000000001E-5</v>
      </c>
      <c r="O110" s="70">
        <f>ROUND(E110*N110,2)</f>
        <v>0</v>
      </c>
      <c r="P110" s="70">
        <v>0</v>
      </c>
      <c r="Q110" s="70">
        <f>ROUND(E110*P110,2)</f>
        <v>0</v>
      </c>
      <c r="R110" s="70"/>
      <c r="S110" s="70" t="s">
        <v>69</v>
      </c>
      <c r="T110" s="70" t="s">
        <v>70</v>
      </c>
      <c r="U110" s="70">
        <v>0.1003</v>
      </c>
      <c r="V110" s="70">
        <f>ROUND(E110*U110,2)</f>
        <v>17.25</v>
      </c>
      <c r="W110" s="70"/>
      <c r="X110" s="67"/>
      <c r="Y110" s="67"/>
      <c r="Z110" s="67"/>
      <c r="AA110" s="67"/>
      <c r="AB110" s="67"/>
      <c r="AC110" s="67"/>
      <c r="AD110" s="67"/>
      <c r="AE110" s="67" t="s">
        <v>82</v>
      </c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hidden="1" outlineLevel="2" x14ac:dyDescent="0.2">
      <c r="A111" s="102"/>
      <c r="B111" s="98"/>
      <c r="C111" s="79" t="s">
        <v>188</v>
      </c>
      <c r="D111" s="72"/>
      <c r="E111" s="111">
        <v>172</v>
      </c>
      <c r="F111" s="112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67"/>
      <c r="Y111" s="67"/>
      <c r="Z111" s="67"/>
      <c r="AA111" s="67"/>
      <c r="AB111" s="67"/>
      <c r="AC111" s="67"/>
      <c r="AD111" s="67"/>
      <c r="AE111" s="67" t="s">
        <v>72</v>
      </c>
      <c r="AF111" s="67">
        <v>0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outlineLevel="1" x14ac:dyDescent="0.2">
      <c r="A112" s="101">
        <v>44</v>
      </c>
      <c r="B112" s="97" t="s">
        <v>189</v>
      </c>
      <c r="C112" s="78" t="s">
        <v>190</v>
      </c>
      <c r="D112" s="75" t="s">
        <v>123</v>
      </c>
      <c r="E112" s="108">
        <f>ROUND(SUM(E113:E114),2)</f>
        <v>1219.1199999999999</v>
      </c>
      <c r="F112" s="185"/>
      <c r="G112" s="185"/>
      <c r="H112" s="71">
        <v>1.6</v>
      </c>
      <c r="I112" s="70">
        <f>ROUND(E112*H112,2)</f>
        <v>1950.59</v>
      </c>
      <c r="J112" s="71">
        <v>0</v>
      </c>
      <c r="K112" s="70">
        <f>ROUND(E112*J112,2)</f>
        <v>0</v>
      </c>
      <c r="L112" s="70">
        <v>20</v>
      </c>
      <c r="M112" s="70">
        <f>G112*(1+L112/100)</f>
        <v>0</v>
      </c>
      <c r="N112" s="70">
        <v>8.4000000000000003E-4</v>
      </c>
      <c r="O112" s="70">
        <f>ROUND(E112*N112,2)</f>
        <v>1.02</v>
      </c>
      <c r="P112" s="70">
        <v>0</v>
      </c>
      <c r="Q112" s="70">
        <f>ROUND(E112*P112,2)</f>
        <v>0</v>
      </c>
      <c r="R112" s="70"/>
      <c r="S112" s="70" t="s">
        <v>119</v>
      </c>
      <c r="T112" s="70" t="s">
        <v>70</v>
      </c>
      <c r="U112" s="70">
        <v>0</v>
      </c>
      <c r="V112" s="70">
        <f>ROUND(E112*U112,2)</f>
        <v>0</v>
      </c>
      <c r="W112" s="70"/>
      <c r="X112" s="67"/>
      <c r="Y112" s="67"/>
      <c r="Z112" s="67"/>
      <c r="AA112" s="67"/>
      <c r="AB112" s="67"/>
      <c r="AC112" s="67"/>
      <c r="AD112" s="67"/>
      <c r="AE112" s="67" t="s">
        <v>120</v>
      </c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outlineLevel="2" x14ac:dyDescent="0.2">
      <c r="A113" s="102"/>
      <c r="B113" s="98"/>
      <c r="C113" s="79" t="s">
        <v>191</v>
      </c>
      <c r="D113" s="72"/>
      <c r="E113" s="111">
        <v>866.70799999999997</v>
      </c>
      <c r="F113" s="112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67"/>
      <c r="Y113" s="67"/>
      <c r="Z113" s="67"/>
      <c r="AA113" s="67"/>
      <c r="AB113" s="67"/>
      <c r="AC113" s="67"/>
      <c r="AD113" s="67"/>
      <c r="AE113" s="67" t="s">
        <v>72</v>
      </c>
      <c r="AF113" s="67">
        <v>0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outlineLevel="2" x14ac:dyDescent="0.2">
      <c r="A114" s="102"/>
      <c r="B114" s="98"/>
      <c r="C114" s="79" t="s">
        <v>396</v>
      </c>
      <c r="D114" s="72"/>
      <c r="E114" s="111">
        <v>352.41</v>
      </c>
      <c r="F114" s="112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72"/>
      <c r="Y114" s="67"/>
      <c r="Z114" s="67"/>
      <c r="AA114" s="67"/>
      <c r="AB114" s="67"/>
      <c r="AC114" s="67"/>
      <c r="AD114" s="67"/>
      <c r="AE114" s="67" t="s">
        <v>72</v>
      </c>
      <c r="AF114" s="67">
        <v>0</v>
      </c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outlineLevel="1" collapsed="1" x14ac:dyDescent="0.2">
      <c r="A115" s="101">
        <v>45</v>
      </c>
      <c r="B115" s="97" t="s">
        <v>192</v>
      </c>
      <c r="C115" s="78" t="s">
        <v>397</v>
      </c>
      <c r="D115" s="75" t="s">
        <v>106</v>
      </c>
      <c r="E115" s="108">
        <f>ROUND(E116,2)</f>
        <v>0.36</v>
      </c>
      <c r="F115" s="185"/>
      <c r="G115" s="185"/>
      <c r="H115" s="71">
        <v>656.4</v>
      </c>
      <c r="I115" s="70">
        <f>ROUND(E115*H115,2)</f>
        <v>236.3</v>
      </c>
      <c r="J115" s="71">
        <v>0</v>
      </c>
      <c r="K115" s="70">
        <f>ROUND(E115*J115,2)</f>
        <v>0</v>
      </c>
      <c r="L115" s="70">
        <v>20</v>
      </c>
      <c r="M115" s="70">
        <f>G115*(1+L115/100)</f>
        <v>0</v>
      </c>
      <c r="N115" s="70">
        <v>1</v>
      </c>
      <c r="O115" s="70">
        <f>ROUND(E115*N115,2)</f>
        <v>0.36</v>
      </c>
      <c r="P115" s="70">
        <v>0</v>
      </c>
      <c r="Q115" s="70">
        <f>ROUND(E115*P115,2)</f>
        <v>0</v>
      </c>
      <c r="R115" s="70"/>
      <c r="S115" s="70" t="s">
        <v>69</v>
      </c>
      <c r="T115" s="70" t="s">
        <v>70</v>
      </c>
      <c r="U115" s="70">
        <v>0</v>
      </c>
      <c r="V115" s="70">
        <f>ROUND(E115*U115,2)</f>
        <v>0</v>
      </c>
      <c r="W115" s="70"/>
      <c r="X115" s="67"/>
      <c r="Y115" s="67"/>
      <c r="Z115" s="67"/>
      <c r="AA115" s="67"/>
      <c r="AB115" s="67"/>
      <c r="AC115" s="67"/>
      <c r="AD115" s="67"/>
      <c r="AE115" s="67" t="s">
        <v>107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hidden="1" outlineLevel="2" x14ac:dyDescent="0.2">
      <c r="A116" s="102"/>
      <c r="B116" s="98"/>
      <c r="C116" s="79" t="s">
        <v>386</v>
      </c>
      <c r="D116" s="72"/>
      <c r="E116" s="111">
        <v>0.35699999999999998</v>
      </c>
      <c r="F116" s="112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172"/>
      <c r="Y116" s="67"/>
      <c r="Z116" s="67"/>
      <c r="AA116" s="67"/>
      <c r="AB116" s="67"/>
      <c r="AC116" s="67"/>
      <c r="AD116" s="67"/>
      <c r="AE116" s="67" t="s">
        <v>72</v>
      </c>
      <c r="AF116" s="67">
        <v>0</v>
      </c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outlineLevel="1" collapsed="1" x14ac:dyDescent="0.2">
      <c r="A117" s="101">
        <v>46</v>
      </c>
      <c r="B117" s="97" t="s">
        <v>193</v>
      </c>
      <c r="C117" s="78" t="s">
        <v>398</v>
      </c>
      <c r="D117" s="115" t="s">
        <v>106</v>
      </c>
      <c r="E117" s="108">
        <f>ROUND(0.9035,2)</f>
        <v>0.9</v>
      </c>
      <c r="F117" s="185"/>
      <c r="G117" s="185"/>
      <c r="H117" s="71">
        <v>694.5</v>
      </c>
      <c r="I117" s="70">
        <f>ROUND(E117*H117,2)</f>
        <v>625.04999999999995</v>
      </c>
      <c r="J117" s="71">
        <v>0</v>
      </c>
      <c r="K117" s="70">
        <f>ROUND(E117*J117,2)</f>
        <v>0</v>
      </c>
      <c r="L117" s="70">
        <v>20</v>
      </c>
      <c r="M117" s="70">
        <f>G117*(1+L117/100)</f>
        <v>0</v>
      </c>
      <c r="N117" s="70">
        <v>1</v>
      </c>
      <c r="O117" s="70">
        <f>ROUND(E117*N117,2)</f>
        <v>0.9</v>
      </c>
      <c r="P117" s="70">
        <v>0</v>
      </c>
      <c r="Q117" s="70">
        <f>ROUND(E117*P117,2)</f>
        <v>0</v>
      </c>
      <c r="R117" s="70"/>
      <c r="S117" s="70" t="s">
        <v>69</v>
      </c>
      <c r="T117" s="70" t="s">
        <v>70</v>
      </c>
      <c r="U117" s="70">
        <v>0</v>
      </c>
      <c r="V117" s="70">
        <f>ROUND(E117*U117,2)</f>
        <v>0</v>
      </c>
      <c r="W117" s="70"/>
      <c r="X117" s="67"/>
      <c r="Y117" s="67"/>
      <c r="Z117" s="67"/>
      <c r="AA117" s="67"/>
      <c r="AB117" s="67"/>
      <c r="AC117" s="67"/>
      <c r="AD117" s="67"/>
      <c r="AE117" s="67" t="s">
        <v>107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hidden="1" outlineLevel="2" x14ac:dyDescent="0.2">
      <c r="A118" s="102"/>
      <c r="B118" s="98"/>
      <c r="C118" s="79" t="s">
        <v>194</v>
      </c>
      <c r="D118" s="72"/>
      <c r="E118" s="111">
        <v>0.90349999999999997</v>
      </c>
      <c r="F118" s="112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67"/>
      <c r="Y118" s="67"/>
      <c r="Z118" s="67"/>
      <c r="AA118" s="67"/>
      <c r="AB118" s="67"/>
      <c r="AC118" s="67"/>
      <c r="AD118" s="67"/>
      <c r="AE118" s="67" t="s">
        <v>72</v>
      </c>
      <c r="AF118" s="67">
        <v>0</v>
      </c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ht="12.75" customHeight="1" outlineLevel="1" x14ac:dyDescent="0.2">
      <c r="A119" s="101">
        <v>47</v>
      </c>
      <c r="B119" s="97" t="s">
        <v>195</v>
      </c>
      <c r="C119" s="78" t="s">
        <v>196</v>
      </c>
      <c r="D119" s="75" t="s">
        <v>87</v>
      </c>
      <c r="E119" s="108">
        <v>95</v>
      </c>
      <c r="F119" s="185"/>
      <c r="G119" s="185"/>
      <c r="H119" s="71">
        <v>43</v>
      </c>
      <c r="I119" s="70">
        <f>ROUND(E119*H119,2)</f>
        <v>4085</v>
      </c>
      <c r="J119" s="71">
        <v>0</v>
      </c>
      <c r="K119" s="70">
        <f>ROUND(E119*J119,2)</f>
        <v>0</v>
      </c>
      <c r="L119" s="70">
        <v>20</v>
      </c>
      <c r="M119" s="70">
        <f>G119*(1+L119/100)</f>
        <v>0</v>
      </c>
      <c r="N119" s="70">
        <v>1.0240000000000001E-2</v>
      </c>
      <c r="O119" s="70">
        <f>ROUND(E119*N119,2)</f>
        <v>0.97</v>
      </c>
      <c r="P119" s="70">
        <v>0</v>
      </c>
      <c r="Q119" s="70">
        <f>ROUND(E119*P119,2)</f>
        <v>0</v>
      </c>
      <c r="R119" s="70" t="s">
        <v>197</v>
      </c>
      <c r="S119" s="70" t="s">
        <v>198</v>
      </c>
      <c r="T119" s="70" t="s">
        <v>70</v>
      </c>
      <c r="U119" s="70">
        <v>0</v>
      </c>
      <c r="V119" s="70">
        <f>ROUND(E119*U119,2)</f>
        <v>0</v>
      </c>
      <c r="W119" s="70"/>
      <c r="X119" s="67"/>
      <c r="Y119" s="67"/>
      <c r="Z119" s="67"/>
      <c r="AA119" s="67"/>
      <c r="AB119" s="67"/>
      <c r="AC119" s="67"/>
      <c r="AD119" s="67"/>
      <c r="AE119" s="67" t="s">
        <v>107</v>
      </c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outlineLevel="2" x14ac:dyDescent="0.2">
      <c r="A120" s="102"/>
      <c r="B120" s="98"/>
      <c r="C120" s="316" t="s">
        <v>199</v>
      </c>
      <c r="D120" s="317"/>
      <c r="E120" s="317"/>
      <c r="F120" s="317"/>
      <c r="G120" s="317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67"/>
      <c r="Y120" s="67"/>
      <c r="Z120" s="67"/>
      <c r="AA120" s="67"/>
      <c r="AB120" s="67"/>
      <c r="AC120" s="67"/>
      <c r="AD120" s="67"/>
      <c r="AE120" s="67" t="s">
        <v>132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outlineLevel="1" x14ac:dyDescent="0.2">
      <c r="A121" s="101">
        <v>48</v>
      </c>
      <c r="B121" s="97" t="s">
        <v>200</v>
      </c>
      <c r="C121" s="78" t="s">
        <v>201</v>
      </c>
      <c r="D121" s="115" t="s">
        <v>171</v>
      </c>
      <c r="E121" s="108">
        <v>1</v>
      </c>
      <c r="F121" s="185"/>
      <c r="G121" s="185"/>
      <c r="H121" s="71">
        <v>297</v>
      </c>
      <c r="I121" s="70">
        <f>ROUND(E121*H121,2)</f>
        <v>297</v>
      </c>
      <c r="J121" s="71">
        <v>0</v>
      </c>
      <c r="K121" s="70">
        <f>ROUND(E121*J121,2)</f>
        <v>0</v>
      </c>
      <c r="L121" s="70">
        <v>20</v>
      </c>
      <c r="M121" s="70">
        <f>G121*(1+L121/100)</f>
        <v>0</v>
      </c>
      <c r="N121" s="70">
        <v>0</v>
      </c>
      <c r="O121" s="70">
        <f>ROUND(E121*N121,2)</f>
        <v>0</v>
      </c>
      <c r="P121" s="70">
        <v>0</v>
      </c>
      <c r="Q121" s="70">
        <f>ROUND(E121*P121,2)</f>
        <v>0</v>
      </c>
      <c r="R121" s="70"/>
      <c r="S121" s="70" t="s">
        <v>119</v>
      </c>
      <c r="T121" s="70" t="s">
        <v>70</v>
      </c>
      <c r="U121" s="70">
        <v>0</v>
      </c>
      <c r="V121" s="70">
        <f>ROUND(E121*U121,2)</f>
        <v>0</v>
      </c>
      <c r="W121" s="70"/>
      <c r="X121" s="67"/>
      <c r="Y121" s="67"/>
      <c r="Z121" s="67"/>
      <c r="AA121" s="67"/>
      <c r="AB121" s="67"/>
      <c r="AC121" s="67"/>
      <c r="AD121" s="67"/>
      <c r="AE121" s="67" t="s">
        <v>107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outlineLevel="2" x14ac:dyDescent="0.2">
      <c r="A122" s="102"/>
      <c r="B122" s="98"/>
      <c r="C122" s="316" t="s">
        <v>202</v>
      </c>
      <c r="D122" s="317"/>
      <c r="E122" s="317"/>
      <c r="F122" s="317"/>
      <c r="G122" s="317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67"/>
      <c r="Y122" s="67"/>
      <c r="Z122" s="67"/>
      <c r="AA122" s="67"/>
      <c r="AB122" s="67"/>
      <c r="AC122" s="67"/>
      <c r="AD122" s="67"/>
      <c r="AE122" s="67" t="s">
        <v>132</v>
      </c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ht="12.75" customHeight="1" outlineLevel="1" collapsed="1" x14ac:dyDescent="0.2">
      <c r="A123" s="101">
        <v>49</v>
      </c>
      <c r="B123" s="97" t="s">
        <v>203</v>
      </c>
      <c r="C123" s="78" t="s">
        <v>204</v>
      </c>
      <c r="D123" s="75" t="s">
        <v>87</v>
      </c>
      <c r="E123" s="108">
        <v>306</v>
      </c>
      <c r="F123" s="185"/>
      <c r="G123" s="185"/>
      <c r="H123" s="71">
        <v>6.3</v>
      </c>
      <c r="I123" s="70">
        <f>ROUND(E123*H123,2)</f>
        <v>1927.8</v>
      </c>
      <c r="J123" s="71">
        <v>0</v>
      </c>
      <c r="K123" s="70">
        <f>ROUND(E123*J123,2)</f>
        <v>0</v>
      </c>
      <c r="L123" s="70">
        <v>20</v>
      </c>
      <c r="M123" s="70">
        <f>G123*(1+L123/100)</f>
        <v>0</v>
      </c>
      <c r="N123" s="70">
        <v>0</v>
      </c>
      <c r="O123" s="70">
        <f>ROUND(E123*N123,2)</f>
        <v>0</v>
      </c>
      <c r="P123" s="70">
        <v>0</v>
      </c>
      <c r="Q123" s="70">
        <f>ROUND(E123*P123,2)</f>
        <v>0</v>
      </c>
      <c r="R123" s="70"/>
      <c r="S123" s="70" t="s">
        <v>119</v>
      </c>
      <c r="T123" s="70" t="s">
        <v>70</v>
      </c>
      <c r="U123" s="70">
        <v>0</v>
      </c>
      <c r="V123" s="70">
        <f>ROUND(E123*U123,2)</f>
        <v>0</v>
      </c>
      <c r="W123" s="70"/>
      <c r="X123" s="67"/>
      <c r="Y123" s="67"/>
      <c r="Z123" s="67"/>
      <c r="AA123" s="67"/>
      <c r="AB123" s="67"/>
      <c r="AC123" s="67"/>
      <c r="AD123" s="67"/>
      <c r="AE123" s="67" t="s">
        <v>107</v>
      </c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hidden="1" outlineLevel="2" x14ac:dyDescent="0.2">
      <c r="A124" s="102"/>
      <c r="B124" s="98"/>
      <c r="C124" s="79" t="s">
        <v>205</v>
      </c>
      <c r="D124" s="72"/>
      <c r="E124" s="73">
        <v>306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67"/>
      <c r="Y124" s="67"/>
      <c r="Z124" s="67"/>
      <c r="AA124" s="67"/>
      <c r="AB124" s="67"/>
      <c r="AC124" s="67"/>
      <c r="AD124" s="67"/>
      <c r="AE124" s="67" t="s">
        <v>72</v>
      </c>
      <c r="AF124" s="67">
        <v>0</v>
      </c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ht="22.5" outlineLevel="1" x14ac:dyDescent="0.2">
      <c r="A125" s="103">
        <v>50</v>
      </c>
      <c r="B125" s="99" t="s">
        <v>206</v>
      </c>
      <c r="C125" s="80" t="s">
        <v>207</v>
      </c>
      <c r="D125" s="113" t="s">
        <v>0</v>
      </c>
      <c r="E125" s="107">
        <v>122.84</v>
      </c>
      <c r="F125" s="185"/>
      <c r="G125" s="185"/>
      <c r="H125" s="71">
        <v>0</v>
      </c>
      <c r="I125" s="70">
        <f>ROUND(E125*H125,2)</f>
        <v>0</v>
      </c>
      <c r="J125" s="71">
        <v>0.8</v>
      </c>
      <c r="K125" s="70">
        <f>ROUND(E125*J125,2)</f>
        <v>98.27</v>
      </c>
      <c r="L125" s="70">
        <v>20</v>
      </c>
      <c r="M125" s="70">
        <f>G125*(1+L125/100)</f>
        <v>0</v>
      </c>
      <c r="N125" s="70">
        <v>0</v>
      </c>
      <c r="O125" s="70">
        <f>ROUND(E125*N125,2)</f>
        <v>0</v>
      </c>
      <c r="P125" s="70">
        <v>0</v>
      </c>
      <c r="Q125" s="70">
        <f>ROUND(E125*P125,2)</f>
        <v>0</v>
      </c>
      <c r="R125" s="70"/>
      <c r="S125" s="70" t="s">
        <v>69</v>
      </c>
      <c r="T125" s="70" t="s">
        <v>70</v>
      </c>
      <c r="U125" s="70">
        <v>0</v>
      </c>
      <c r="V125" s="70">
        <f>ROUND(E125*U125,2)</f>
        <v>0</v>
      </c>
      <c r="W125" s="70"/>
      <c r="X125" s="67"/>
      <c r="Y125" s="67"/>
      <c r="Z125" s="67"/>
      <c r="AA125" s="67"/>
      <c r="AB125" s="67"/>
      <c r="AC125" s="67"/>
      <c r="AD125" s="67"/>
      <c r="AE125" s="67" t="s">
        <v>208</v>
      </c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2">
      <c r="A126" s="190" t="s">
        <v>333</v>
      </c>
      <c r="B126" s="191" t="s">
        <v>39</v>
      </c>
      <c r="C126" s="192" t="s">
        <v>331</v>
      </c>
      <c r="D126" s="193"/>
      <c r="E126" s="194"/>
      <c r="F126" s="195"/>
      <c r="G126" s="220"/>
      <c r="H126" s="74"/>
      <c r="I126" s="74">
        <f>SUM(I127:I127)</f>
        <v>0</v>
      </c>
      <c r="J126" s="74"/>
      <c r="K126" s="74">
        <f>SUM(K127:K127)</f>
        <v>1712.77</v>
      </c>
      <c r="L126" s="74"/>
      <c r="M126" s="74">
        <f>SUM(M127:M127)</f>
        <v>0</v>
      </c>
      <c r="N126" s="74"/>
      <c r="O126" s="74">
        <f>SUM(O127:O127)</f>
        <v>0</v>
      </c>
      <c r="P126" s="74"/>
      <c r="Q126" s="74">
        <f>SUM(Q127:Q127)</f>
        <v>0</v>
      </c>
      <c r="R126" s="74"/>
      <c r="S126" s="74"/>
      <c r="T126" s="74"/>
      <c r="U126" s="74"/>
      <c r="V126" s="74">
        <f>SUM(V127:V127)</f>
        <v>15.92</v>
      </c>
      <c r="W126" s="74"/>
      <c r="AE126" t="s">
        <v>65</v>
      </c>
    </row>
    <row r="127" spans="1:58" ht="12.75" customHeight="1" outlineLevel="1" x14ac:dyDescent="0.2">
      <c r="A127" s="103">
        <v>51</v>
      </c>
      <c r="B127" s="99" t="s">
        <v>209</v>
      </c>
      <c r="C127" s="80" t="s">
        <v>210</v>
      </c>
      <c r="D127" s="76" t="s">
        <v>106</v>
      </c>
      <c r="E127" s="107">
        <f>ROUND(1007.5104,2)</f>
        <v>1007.51</v>
      </c>
      <c r="F127" s="185"/>
      <c r="G127" s="185"/>
      <c r="H127" s="71">
        <v>0</v>
      </c>
      <c r="I127" s="70">
        <f>ROUND(E127*H127,2)</f>
        <v>0</v>
      </c>
      <c r="J127" s="71">
        <v>1.7</v>
      </c>
      <c r="K127" s="70">
        <f>ROUND(E127*J127,2)</f>
        <v>1712.77</v>
      </c>
      <c r="L127" s="70">
        <v>20</v>
      </c>
      <c r="M127" s="70">
        <f>G127*(1+L127/100)</f>
        <v>0</v>
      </c>
      <c r="N127" s="70">
        <v>0</v>
      </c>
      <c r="O127" s="70">
        <f>ROUND(E127*N127,2)</f>
        <v>0</v>
      </c>
      <c r="P127" s="70">
        <v>0</v>
      </c>
      <c r="Q127" s="70">
        <f>ROUND(E127*P127,2)</f>
        <v>0</v>
      </c>
      <c r="R127" s="70"/>
      <c r="S127" s="70" t="s">
        <v>69</v>
      </c>
      <c r="T127" s="70" t="s">
        <v>70</v>
      </c>
      <c r="U127" s="70">
        <v>1.5800000000000002E-2</v>
      </c>
      <c r="V127" s="70">
        <f>ROUND(E127*U127,2)</f>
        <v>15.92</v>
      </c>
      <c r="W127" s="70"/>
      <c r="X127" s="67"/>
      <c r="Y127" s="67"/>
      <c r="Z127" s="67"/>
      <c r="AA127" s="67"/>
      <c r="AB127" s="67"/>
      <c r="AC127" s="67"/>
      <c r="AD127" s="67"/>
      <c r="AE127" s="67" t="s">
        <v>208</v>
      </c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2">
      <c r="A128" s="190" t="s">
        <v>333</v>
      </c>
      <c r="B128" s="191" t="s">
        <v>40</v>
      </c>
      <c r="C128" s="192" t="s">
        <v>332</v>
      </c>
      <c r="D128" s="193"/>
      <c r="E128" s="194"/>
      <c r="F128" s="195"/>
      <c r="G128" s="220"/>
      <c r="H128" s="74"/>
      <c r="I128" s="74">
        <f>SUM(I129:I129)</f>
        <v>0</v>
      </c>
      <c r="J128" s="74"/>
      <c r="K128" s="74">
        <f>SUM(K129:K129)</f>
        <v>772.4</v>
      </c>
      <c r="L128" s="74"/>
      <c r="M128" s="74">
        <f>SUM(M129:M129)</f>
        <v>0</v>
      </c>
      <c r="N128" s="74"/>
      <c r="O128" s="74">
        <f>SUM(O129:O129)</f>
        <v>0</v>
      </c>
      <c r="P128" s="74"/>
      <c r="Q128" s="74">
        <f>SUM(Q129:Q129)</f>
        <v>0</v>
      </c>
      <c r="R128" s="74"/>
      <c r="S128" s="74"/>
      <c r="T128" s="74"/>
      <c r="U128" s="74"/>
      <c r="V128" s="74">
        <f>SUM(V129:V129)</f>
        <v>0</v>
      </c>
      <c r="W128" s="74"/>
      <c r="AE128" t="s">
        <v>65</v>
      </c>
    </row>
    <row r="129" spans="1:58" outlineLevel="1" x14ac:dyDescent="0.2">
      <c r="A129" s="101">
        <v>52</v>
      </c>
      <c r="B129" s="97" t="s">
        <v>211</v>
      </c>
      <c r="C129" s="78" t="s">
        <v>212</v>
      </c>
      <c r="D129" s="75" t="s">
        <v>339</v>
      </c>
      <c r="E129" s="108">
        <v>1</v>
      </c>
      <c r="F129" s="185"/>
      <c r="G129" s="185"/>
      <c r="H129" s="71">
        <v>0</v>
      </c>
      <c r="I129" s="70">
        <f>ROUND(E129*H129,2)</f>
        <v>0</v>
      </c>
      <c r="J129" s="71">
        <v>772.4</v>
      </c>
      <c r="K129" s="70">
        <f>ROUND(E129*J129,2)</f>
        <v>772.4</v>
      </c>
      <c r="L129" s="70">
        <v>20</v>
      </c>
      <c r="M129" s="70">
        <f>G129*(1+L129/100)</f>
        <v>0</v>
      </c>
      <c r="N129" s="70">
        <v>0</v>
      </c>
      <c r="O129" s="70">
        <f>ROUND(E129*N129,2)</f>
        <v>0</v>
      </c>
      <c r="P129" s="70">
        <v>0</v>
      </c>
      <c r="Q129" s="70">
        <f>ROUND(E129*P129,2)</f>
        <v>0</v>
      </c>
      <c r="R129" s="70"/>
      <c r="S129" s="70" t="s">
        <v>119</v>
      </c>
      <c r="T129" s="70" t="s">
        <v>70</v>
      </c>
      <c r="U129" s="70">
        <v>0</v>
      </c>
      <c r="V129" s="70">
        <f>ROUND(E129*U129,2)</f>
        <v>0</v>
      </c>
      <c r="W129" s="70"/>
      <c r="X129" s="67"/>
      <c r="Y129" s="67"/>
      <c r="Z129" s="67"/>
      <c r="AA129" s="67"/>
      <c r="AB129" s="67"/>
      <c r="AC129" s="67"/>
      <c r="AD129" s="67"/>
      <c r="AE129" s="67" t="s">
        <v>213</v>
      </c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2">
      <c r="C130" s="81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AC130">
        <v>0</v>
      </c>
      <c r="AD130">
        <v>20</v>
      </c>
    </row>
    <row r="131" spans="1:58" x14ac:dyDescent="0.2">
      <c r="A131" s="199"/>
      <c r="B131" s="200" t="s">
        <v>322</v>
      </c>
      <c r="C131" s="201"/>
      <c r="D131" s="205"/>
      <c r="E131" s="206"/>
      <c r="F131" s="206"/>
      <c r="G131" s="22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53"/>
      <c r="Y131" s="178"/>
      <c r="AC131">
        <f>SUMIF(L7:L129,AC130,G7:G129)</f>
        <v>0</v>
      </c>
      <c r="AD131">
        <f>SUMIF(L7:L129,AD130,G7:G129)</f>
        <v>0</v>
      </c>
      <c r="AE131" t="s">
        <v>214</v>
      </c>
    </row>
    <row r="132" spans="1:58" x14ac:dyDescent="0.2">
      <c r="C132" s="82"/>
      <c r="D132" s="66"/>
      <c r="AE132" t="s">
        <v>215</v>
      </c>
    </row>
    <row r="133" spans="1:58" x14ac:dyDescent="0.2">
      <c r="D133" s="66"/>
    </row>
    <row r="134" spans="1:58" x14ac:dyDescent="0.2">
      <c r="D134" s="66"/>
    </row>
    <row r="135" spans="1:58" x14ac:dyDescent="0.2">
      <c r="C135" s="53"/>
      <c r="D135" s="66"/>
    </row>
    <row r="136" spans="1:58" x14ac:dyDescent="0.2">
      <c r="D136" s="66"/>
    </row>
    <row r="137" spans="1:58" x14ac:dyDescent="0.2">
      <c r="D137" s="66"/>
    </row>
    <row r="138" spans="1:58" x14ac:dyDescent="0.2">
      <c r="D138" s="66"/>
    </row>
    <row r="139" spans="1:58" x14ac:dyDescent="0.2">
      <c r="D139" s="66"/>
    </row>
    <row r="140" spans="1:58" x14ac:dyDescent="0.2">
      <c r="D140" s="66"/>
    </row>
    <row r="141" spans="1:58" x14ac:dyDescent="0.2">
      <c r="D141" s="66"/>
    </row>
    <row r="142" spans="1:58" x14ac:dyDescent="0.2">
      <c r="D142" s="66"/>
    </row>
    <row r="143" spans="1:58" x14ac:dyDescent="0.2">
      <c r="D143" s="66"/>
    </row>
    <row r="144" spans="1:58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</sheetData>
  <sheetProtection password="EE93" sheet="1" objects="1" scenarios="1" selectLockedCells="1"/>
  <mergeCells count="23">
    <mergeCell ref="C61:G61"/>
    <mergeCell ref="C62:G62"/>
    <mergeCell ref="A1:G1"/>
    <mergeCell ref="C2:G2"/>
    <mergeCell ref="C3:G3"/>
    <mergeCell ref="C4:G4"/>
    <mergeCell ref="C59:G59"/>
    <mergeCell ref="C60:G60"/>
    <mergeCell ref="C72:G72"/>
    <mergeCell ref="C74:G74"/>
    <mergeCell ref="C76:G76"/>
    <mergeCell ref="C78:G78"/>
    <mergeCell ref="C81:G81"/>
    <mergeCell ref="C63:G63"/>
    <mergeCell ref="C64:G64"/>
    <mergeCell ref="C65:G65"/>
    <mergeCell ref="C66:G66"/>
    <mergeCell ref="C67:G67"/>
    <mergeCell ref="C102:G102"/>
    <mergeCell ref="C104:G104"/>
    <mergeCell ref="C120:G120"/>
    <mergeCell ref="C122:G122"/>
    <mergeCell ref="C100:G100"/>
  </mergeCells>
  <pageMargins left="0.33" right="0.12" top="0.59" bottom="0.59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I4991"/>
  <sheetViews>
    <sheetView workbookViewId="0">
      <selection activeCell="H16" sqref="H16"/>
    </sheetView>
  </sheetViews>
  <sheetFormatPr defaultRowHeight="12.75" outlineLevelRow="1" x14ac:dyDescent="0.2"/>
  <cols>
    <col min="1" max="1" width="4.28515625" style="66" customWidth="1"/>
    <col min="2" max="2" width="12.5703125" style="51" customWidth="1"/>
    <col min="3" max="3" width="38.28515625" style="51" customWidth="1"/>
    <col min="4" max="4" width="4.85546875" customWidth="1"/>
    <col min="5" max="5" width="10.5703125" customWidth="1"/>
    <col min="6" max="6" width="9.8554687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20" t="s">
        <v>401</v>
      </c>
      <c r="B1" s="320"/>
      <c r="C1" s="320"/>
      <c r="D1" s="320"/>
      <c r="E1" s="320"/>
      <c r="F1" s="320"/>
      <c r="G1" s="320"/>
      <c r="H1" s="320"/>
      <c r="AH1" t="s">
        <v>42</v>
      </c>
    </row>
    <row r="2" spans="1:61" ht="24.95" customHeight="1" x14ac:dyDescent="0.2">
      <c r="A2" s="100" t="s">
        <v>4</v>
      </c>
      <c r="B2" s="116" t="s">
        <v>404</v>
      </c>
      <c r="C2" s="321" t="s">
        <v>408</v>
      </c>
      <c r="D2" s="322"/>
      <c r="E2" s="322"/>
      <c r="F2" s="322"/>
      <c r="G2" s="322"/>
      <c r="H2" s="323"/>
      <c r="AH2" t="s">
        <v>43</v>
      </c>
    </row>
    <row r="3" spans="1:61" ht="24.95" customHeight="1" x14ac:dyDescent="0.2">
      <c r="A3" s="100" t="s">
        <v>5</v>
      </c>
      <c r="B3" s="116" t="s">
        <v>25</v>
      </c>
      <c r="C3" s="324" t="s">
        <v>340</v>
      </c>
      <c r="D3" s="325"/>
      <c r="E3" s="325"/>
      <c r="F3" s="325"/>
      <c r="G3" s="325"/>
      <c r="H3" s="326"/>
      <c r="AD3" s="51" t="s">
        <v>43</v>
      </c>
      <c r="AH3" t="s">
        <v>44</v>
      </c>
    </row>
    <row r="4" spans="1:61" ht="24.95" customHeight="1" x14ac:dyDescent="0.2">
      <c r="A4" s="196" t="s">
        <v>6</v>
      </c>
      <c r="B4" s="197" t="s">
        <v>26</v>
      </c>
      <c r="C4" s="327" t="s">
        <v>341</v>
      </c>
      <c r="D4" s="328"/>
      <c r="E4" s="328"/>
      <c r="F4" s="328"/>
      <c r="G4" s="328"/>
      <c r="H4" s="329"/>
      <c r="AH4" t="s">
        <v>45</v>
      </c>
    </row>
    <row r="5" spans="1:61" x14ac:dyDescent="0.2">
      <c r="D5" s="66"/>
    </row>
    <row r="6" spans="1:61" s="93" customFormat="1" ht="38.25" x14ac:dyDescent="0.2">
      <c r="A6" s="207" t="s">
        <v>46</v>
      </c>
      <c r="B6" s="208" t="s">
        <v>47</v>
      </c>
      <c r="C6" s="208" t="s">
        <v>48</v>
      </c>
      <c r="D6" s="207" t="s">
        <v>49</v>
      </c>
      <c r="E6" s="207" t="s">
        <v>334</v>
      </c>
      <c r="F6" s="213" t="s">
        <v>50</v>
      </c>
      <c r="G6" s="199" t="s">
        <v>336</v>
      </c>
      <c r="H6" s="207" t="s">
        <v>16</v>
      </c>
      <c r="I6" s="92" t="s">
        <v>17</v>
      </c>
      <c r="J6" s="92" t="s">
        <v>51</v>
      </c>
      <c r="K6" s="92" t="s">
        <v>18</v>
      </c>
      <c r="L6" s="92" t="s">
        <v>52</v>
      </c>
      <c r="M6" s="92" t="s">
        <v>53</v>
      </c>
      <c r="N6" s="92" t="s">
        <v>54</v>
      </c>
      <c r="O6" s="92" t="s">
        <v>55</v>
      </c>
      <c r="P6" s="92" t="s">
        <v>56</v>
      </c>
      <c r="Q6" s="92" t="s">
        <v>57</v>
      </c>
      <c r="R6" s="92" t="s">
        <v>58</v>
      </c>
      <c r="S6" s="92" t="s">
        <v>59</v>
      </c>
      <c r="T6" s="92" t="s">
        <v>60</v>
      </c>
      <c r="U6" s="92" t="s">
        <v>61</v>
      </c>
      <c r="V6" s="92" t="s">
        <v>62</v>
      </c>
      <c r="W6" s="92" t="s">
        <v>63</v>
      </c>
      <c r="X6" s="92" t="s">
        <v>64</v>
      </c>
    </row>
    <row r="7" spans="1:61" hidden="1" x14ac:dyDescent="0.2">
      <c r="A7" s="7"/>
      <c r="B7" s="5"/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61" x14ac:dyDescent="0.2">
      <c r="A8" s="211" t="s">
        <v>333</v>
      </c>
      <c r="B8" s="191" t="s">
        <v>29</v>
      </c>
      <c r="C8" s="212" t="s">
        <v>335</v>
      </c>
      <c r="D8" s="193"/>
      <c r="E8" s="194"/>
      <c r="F8" s="195"/>
      <c r="G8" s="195"/>
      <c r="H8" s="186"/>
      <c r="I8" s="74"/>
      <c r="J8" s="74">
        <f>SUM(J9:J18)</f>
        <v>150.20000000000002</v>
      </c>
      <c r="K8" s="74"/>
      <c r="L8" s="74">
        <f>SUM(L9:L18)</f>
        <v>0</v>
      </c>
      <c r="M8" s="74"/>
      <c r="N8" s="74">
        <f>SUM(N9:N18)</f>
        <v>0</v>
      </c>
      <c r="O8" s="74"/>
      <c r="P8" s="74">
        <f>SUM(P9:P18)</f>
        <v>0</v>
      </c>
      <c r="Q8" s="74"/>
      <c r="R8" s="74">
        <f>SUM(R9:R18)</f>
        <v>0</v>
      </c>
      <c r="S8" s="74"/>
      <c r="T8" s="74"/>
      <c r="U8" s="74"/>
      <c r="V8" s="74"/>
      <c r="W8" s="74">
        <f>SUM(W9:W18)</f>
        <v>0</v>
      </c>
      <c r="X8" s="74"/>
      <c r="Z8" s="178"/>
      <c r="AH8" t="s">
        <v>65</v>
      </c>
    </row>
    <row r="9" spans="1:61" ht="22.5" outlineLevel="1" x14ac:dyDescent="0.2">
      <c r="A9" s="104">
        <v>1</v>
      </c>
      <c r="B9" s="99" t="s">
        <v>30</v>
      </c>
      <c r="C9" s="80" t="s">
        <v>216</v>
      </c>
      <c r="D9" s="113" t="s">
        <v>159</v>
      </c>
      <c r="E9" s="107">
        <v>1</v>
      </c>
      <c r="F9" s="77">
        <v>60.9</v>
      </c>
      <c r="G9" s="186"/>
      <c r="H9" s="214"/>
      <c r="I9" s="71">
        <v>60.9</v>
      </c>
      <c r="J9" s="70">
        <f t="shared" ref="J9:J18" si="0">ROUND(E9*I9,2)</f>
        <v>60.9</v>
      </c>
      <c r="K9" s="71">
        <v>0</v>
      </c>
      <c r="L9" s="70">
        <f t="shared" ref="L9:L18" si="1">ROUND(E9*K9,2)</f>
        <v>0</v>
      </c>
      <c r="M9" s="70">
        <v>20</v>
      </c>
      <c r="N9" s="70">
        <f t="shared" ref="N9:N18" si="2">H9*(1+M9/100)</f>
        <v>0</v>
      </c>
      <c r="O9" s="70">
        <v>0</v>
      </c>
      <c r="P9" s="70">
        <f t="shared" ref="P9:P18" si="3">ROUND(E9*O9,2)</f>
        <v>0</v>
      </c>
      <c r="Q9" s="70">
        <v>0</v>
      </c>
      <c r="R9" s="70">
        <f t="shared" ref="R9:R18" si="4">ROUND(E9*Q9,2)</f>
        <v>0</v>
      </c>
      <c r="S9" s="70"/>
      <c r="T9" s="70" t="s">
        <v>119</v>
      </c>
      <c r="U9" s="70" t="s">
        <v>70</v>
      </c>
      <c r="V9" s="70">
        <v>0</v>
      </c>
      <c r="W9" s="70">
        <f t="shared" ref="W9:W18" si="5">ROUND(E9*V9,2)</f>
        <v>0</v>
      </c>
      <c r="X9" s="70"/>
      <c r="Y9" s="67"/>
      <c r="Z9" s="67"/>
      <c r="AA9" s="67"/>
      <c r="AB9" s="67"/>
      <c r="AC9" s="67"/>
      <c r="AD9" s="67"/>
      <c r="AE9" s="67"/>
      <c r="AF9" s="67"/>
      <c r="AG9" s="67"/>
      <c r="AH9" s="67" t="s">
        <v>124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1" outlineLevel="1" x14ac:dyDescent="0.2">
      <c r="A10" s="104">
        <v>2</v>
      </c>
      <c r="B10" s="99" t="s">
        <v>33</v>
      </c>
      <c r="C10" s="80" t="s">
        <v>217</v>
      </c>
      <c r="D10" s="76" t="s">
        <v>159</v>
      </c>
      <c r="E10" s="107">
        <v>3</v>
      </c>
      <c r="F10" s="77">
        <v>2</v>
      </c>
      <c r="G10" s="186"/>
      <c r="H10" s="214"/>
      <c r="I10" s="71">
        <v>2</v>
      </c>
      <c r="J10" s="70">
        <f t="shared" si="0"/>
        <v>6</v>
      </c>
      <c r="K10" s="71">
        <v>0</v>
      </c>
      <c r="L10" s="70">
        <f t="shared" si="1"/>
        <v>0</v>
      </c>
      <c r="M10" s="70">
        <v>20</v>
      </c>
      <c r="N10" s="70">
        <f t="shared" si="2"/>
        <v>0</v>
      </c>
      <c r="O10" s="70">
        <v>0</v>
      </c>
      <c r="P10" s="70">
        <f t="shared" si="3"/>
        <v>0</v>
      </c>
      <c r="Q10" s="70">
        <v>0</v>
      </c>
      <c r="R10" s="70">
        <f t="shared" si="4"/>
        <v>0</v>
      </c>
      <c r="S10" s="70"/>
      <c r="T10" s="70" t="s">
        <v>119</v>
      </c>
      <c r="U10" s="70" t="s">
        <v>70</v>
      </c>
      <c r="V10" s="70">
        <v>0</v>
      </c>
      <c r="W10" s="70">
        <f t="shared" si="5"/>
        <v>0</v>
      </c>
      <c r="X10" s="70"/>
      <c r="Y10" s="67"/>
      <c r="Z10" s="67"/>
      <c r="AA10" s="67"/>
      <c r="AB10" s="67"/>
      <c r="AC10" s="67"/>
      <c r="AD10" s="67"/>
      <c r="AE10" s="67"/>
      <c r="AF10" s="67"/>
      <c r="AG10" s="67"/>
      <c r="AH10" s="67" t="s">
        <v>124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1:61" outlineLevel="1" x14ac:dyDescent="0.2">
      <c r="A11" s="104">
        <v>3</v>
      </c>
      <c r="B11" s="99" t="s">
        <v>218</v>
      </c>
      <c r="C11" s="80" t="s">
        <v>219</v>
      </c>
      <c r="D11" s="76" t="s">
        <v>159</v>
      </c>
      <c r="E11" s="107">
        <v>2</v>
      </c>
      <c r="F11" s="77">
        <v>4.2</v>
      </c>
      <c r="G11" s="186"/>
      <c r="H11" s="214"/>
      <c r="I11" s="71">
        <v>4.2</v>
      </c>
      <c r="J11" s="70">
        <f t="shared" si="0"/>
        <v>8.4</v>
      </c>
      <c r="K11" s="71">
        <v>0</v>
      </c>
      <c r="L11" s="70">
        <f t="shared" si="1"/>
        <v>0</v>
      </c>
      <c r="M11" s="70">
        <v>20</v>
      </c>
      <c r="N11" s="70">
        <f t="shared" si="2"/>
        <v>0</v>
      </c>
      <c r="O11" s="70">
        <v>0</v>
      </c>
      <c r="P11" s="70">
        <f t="shared" si="3"/>
        <v>0</v>
      </c>
      <c r="Q11" s="70">
        <v>0</v>
      </c>
      <c r="R11" s="70">
        <f t="shared" si="4"/>
        <v>0</v>
      </c>
      <c r="S11" s="70"/>
      <c r="T11" s="70" t="s">
        <v>119</v>
      </c>
      <c r="U11" s="70" t="s">
        <v>70</v>
      </c>
      <c r="V11" s="70">
        <v>0</v>
      </c>
      <c r="W11" s="70">
        <f t="shared" si="5"/>
        <v>0</v>
      </c>
      <c r="X11" s="70"/>
      <c r="Y11" s="67"/>
      <c r="Z11" s="67"/>
      <c r="AA11" s="67"/>
      <c r="AB11" s="67"/>
      <c r="AC11" s="67"/>
      <c r="AD11" s="67"/>
      <c r="AE11" s="67"/>
      <c r="AF11" s="67"/>
      <c r="AG11" s="67"/>
      <c r="AH11" s="67" t="s">
        <v>124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1:61" outlineLevel="1" x14ac:dyDescent="0.2">
      <c r="A12" s="104">
        <v>4</v>
      </c>
      <c r="B12" s="99" t="s">
        <v>220</v>
      </c>
      <c r="C12" s="80" t="s">
        <v>221</v>
      </c>
      <c r="D12" s="76" t="s">
        <v>159</v>
      </c>
      <c r="E12" s="107">
        <v>8</v>
      </c>
      <c r="F12" s="77">
        <v>1.3</v>
      </c>
      <c r="G12" s="186"/>
      <c r="H12" s="214"/>
      <c r="I12" s="71">
        <v>1.3</v>
      </c>
      <c r="J12" s="70">
        <f t="shared" si="0"/>
        <v>10.4</v>
      </c>
      <c r="K12" s="71">
        <v>0</v>
      </c>
      <c r="L12" s="70">
        <f t="shared" si="1"/>
        <v>0</v>
      </c>
      <c r="M12" s="70">
        <v>20</v>
      </c>
      <c r="N12" s="70">
        <f t="shared" si="2"/>
        <v>0</v>
      </c>
      <c r="O12" s="70">
        <v>0</v>
      </c>
      <c r="P12" s="70">
        <f t="shared" si="3"/>
        <v>0</v>
      </c>
      <c r="Q12" s="70">
        <v>0</v>
      </c>
      <c r="R12" s="70">
        <f t="shared" si="4"/>
        <v>0</v>
      </c>
      <c r="S12" s="70"/>
      <c r="T12" s="70" t="s">
        <v>119</v>
      </c>
      <c r="U12" s="70" t="s">
        <v>70</v>
      </c>
      <c r="V12" s="70">
        <v>0</v>
      </c>
      <c r="W12" s="70">
        <f t="shared" si="5"/>
        <v>0</v>
      </c>
      <c r="X12" s="70"/>
      <c r="Y12" s="67"/>
      <c r="Z12" s="67"/>
      <c r="AA12" s="67"/>
      <c r="AB12" s="67"/>
      <c r="AC12" s="67"/>
      <c r="AD12" s="67"/>
      <c r="AE12" s="67"/>
      <c r="AF12" s="67"/>
      <c r="AG12" s="67"/>
      <c r="AH12" s="67" t="s">
        <v>124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spans="1:61" outlineLevel="1" x14ac:dyDescent="0.2">
      <c r="A13" s="104">
        <v>5</v>
      </c>
      <c r="B13" s="99" t="s">
        <v>35</v>
      </c>
      <c r="C13" s="80" t="s">
        <v>222</v>
      </c>
      <c r="D13" s="76" t="s">
        <v>159</v>
      </c>
      <c r="E13" s="107">
        <v>2</v>
      </c>
      <c r="F13" s="77">
        <v>9.3000000000000007</v>
      </c>
      <c r="G13" s="186"/>
      <c r="H13" s="214"/>
      <c r="I13" s="71">
        <v>9.3000000000000007</v>
      </c>
      <c r="J13" s="70">
        <f t="shared" si="0"/>
        <v>18.600000000000001</v>
      </c>
      <c r="K13" s="71">
        <v>0</v>
      </c>
      <c r="L13" s="70">
        <f t="shared" si="1"/>
        <v>0</v>
      </c>
      <c r="M13" s="70">
        <v>20</v>
      </c>
      <c r="N13" s="70">
        <f t="shared" si="2"/>
        <v>0</v>
      </c>
      <c r="O13" s="70">
        <v>0</v>
      </c>
      <c r="P13" s="70">
        <f t="shared" si="3"/>
        <v>0</v>
      </c>
      <c r="Q13" s="70">
        <v>0</v>
      </c>
      <c r="R13" s="70">
        <f t="shared" si="4"/>
        <v>0</v>
      </c>
      <c r="S13" s="70"/>
      <c r="T13" s="70" t="s">
        <v>119</v>
      </c>
      <c r="U13" s="70" t="s">
        <v>70</v>
      </c>
      <c r="V13" s="70">
        <v>0</v>
      </c>
      <c r="W13" s="70">
        <f t="shared" si="5"/>
        <v>0</v>
      </c>
      <c r="X13" s="70"/>
      <c r="Y13" s="67"/>
      <c r="Z13" s="67"/>
      <c r="AA13" s="67"/>
      <c r="AB13" s="67"/>
      <c r="AC13" s="67"/>
      <c r="AD13" s="67"/>
      <c r="AE13" s="67"/>
      <c r="AF13" s="67"/>
      <c r="AG13" s="67"/>
      <c r="AH13" s="67" t="s">
        <v>124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</row>
    <row r="14" spans="1:61" outlineLevel="1" x14ac:dyDescent="0.2">
      <c r="A14" s="104">
        <v>6</v>
      </c>
      <c r="B14" s="99" t="s">
        <v>223</v>
      </c>
      <c r="C14" s="80" t="s">
        <v>224</v>
      </c>
      <c r="D14" s="76" t="s">
        <v>159</v>
      </c>
      <c r="E14" s="107">
        <v>6</v>
      </c>
      <c r="F14" s="77">
        <v>2.7</v>
      </c>
      <c r="G14" s="186"/>
      <c r="H14" s="214"/>
      <c r="I14" s="71">
        <v>2.7</v>
      </c>
      <c r="J14" s="70">
        <f t="shared" si="0"/>
        <v>16.2</v>
      </c>
      <c r="K14" s="71">
        <v>0</v>
      </c>
      <c r="L14" s="70">
        <f t="shared" si="1"/>
        <v>0</v>
      </c>
      <c r="M14" s="70">
        <v>20</v>
      </c>
      <c r="N14" s="70">
        <f t="shared" si="2"/>
        <v>0</v>
      </c>
      <c r="O14" s="70">
        <v>0</v>
      </c>
      <c r="P14" s="70">
        <f t="shared" si="3"/>
        <v>0</v>
      </c>
      <c r="Q14" s="70">
        <v>0</v>
      </c>
      <c r="R14" s="70">
        <f t="shared" si="4"/>
        <v>0</v>
      </c>
      <c r="S14" s="70"/>
      <c r="T14" s="70" t="s">
        <v>119</v>
      </c>
      <c r="U14" s="70" t="s">
        <v>70</v>
      </c>
      <c r="V14" s="70">
        <v>0</v>
      </c>
      <c r="W14" s="70">
        <f t="shared" si="5"/>
        <v>0</v>
      </c>
      <c r="X14" s="70"/>
      <c r="Y14" s="67"/>
      <c r="Z14" s="67"/>
      <c r="AA14" s="67"/>
      <c r="AB14" s="67"/>
      <c r="AC14" s="67"/>
      <c r="AD14" s="67"/>
      <c r="AE14" s="67"/>
      <c r="AF14" s="67"/>
      <c r="AG14" s="67"/>
      <c r="AH14" s="67" t="s">
        <v>124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1:61" outlineLevel="1" x14ac:dyDescent="0.2">
      <c r="A15" s="104">
        <v>7</v>
      </c>
      <c r="B15" s="99" t="s">
        <v>225</v>
      </c>
      <c r="C15" s="80" t="s">
        <v>226</v>
      </c>
      <c r="D15" s="76" t="s">
        <v>159</v>
      </c>
      <c r="E15" s="107">
        <v>3</v>
      </c>
      <c r="F15" s="77">
        <v>2.9</v>
      </c>
      <c r="G15" s="186"/>
      <c r="H15" s="214"/>
      <c r="I15" s="71">
        <v>2.9</v>
      </c>
      <c r="J15" s="70">
        <f t="shared" si="0"/>
        <v>8.6999999999999993</v>
      </c>
      <c r="K15" s="71">
        <v>0</v>
      </c>
      <c r="L15" s="70">
        <f t="shared" si="1"/>
        <v>0</v>
      </c>
      <c r="M15" s="70">
        <v>20</v>
      </c>
      <c r="N15" s="70">
        <f t="shared" si="2"/>
        <v>0</v>
      </c>
      <c r="O15" s="70">
        <v>0</v>
      </c>
      <c r="P15" s="70">
        <f t="shared" si="3"/>
        <v>0</v>
      </c>
      <c r="Q15" s="70">
        <v>0</v>
      </c>
      <c r="R15" s="70">
        <f t="shared" si="4"/>
        <v>0</v>
      </c>
      <c r="S15" s="70"/>
      <c r="T15" s="70" t="s">
        <v>119</v>
      </c>
      <c r="U15" s="70" t="s">
        <v>70</v>
      </c>
      <c r="V15" s="70">
        <v>0</v>
      </c>
      <c r="W15" s="70">
        <f t="shared" si="5"/>
        <v>0</v>
      </c>
      <c r="X15" s="70"/>
      <c r="Y15" s="67"/>
      <c r="Z15" s="67"/>
      <c r="AA15" s="67"/>
      <c r="AB15" s="67"/>
      <c r="AC15" s="67"/>
      <c r="AD15" s="67"/>
      <c r="AE15" s="67"/>
      <c r="AF15" s="67"/>
      <c r="AG15" s="67"/>
      <c r="AH15" s="67" t="s">
        <v>124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1:61" outlineLevel="1" x14ac:dyDescent="0.2">
      <c r="A16" s="104">
        <v>8</v>
      </c>
      <c r="B16" s="99" t="s">
        <v>36</v>
      </c>
      <c r="C16" s="80" t="s">
        <v>227</v>
      </c>
      <c r="D16" s="76" t="s">
        <v>159</v>
      </c>
      <c r="E16" s="107">
        <v>1</v>
      </c>
      <c r="F16" s="77">
        <v>29.6</v>
      </c>
      <c r="G16" s="186"/>
      <c r="H16" s="214"/>
      <c r="I16" s="214">
        <f>H16*F16</f>
        <v>0</v>
      </c>
      <c r="J16" s="70">
        <f t="shared" si="0"/>
        <v>0</v>
      </c>
      <c r="K16" s="71">
        <v>0</v>
      </c>
      <c r="L16" s="70">
        <f t="shared" si="1"/>
        <v>0</v>
      </c>
      <c r="M16" s="70">
        <v>20</v>
      </c>
      <c r="N16" s="70">
        <f t="shared" si="2"/>
        <v>0</v>
      </c>
      <c r="O16" s="70">
        <v>0</v>
      </c>
      <c r="P16" s="70">
        <f t="shared" si="3"/>
        <v>0</v>
      </c>
      <c r="Q16" s="70">
        <v>0</v>
      </c>
      <c r="R16" s="70">
        <f t="shared" si="4"/>
        <v>0</v>
      </c>
      <c r="S16" s="70"/>
      <c r="T16" s="70" t="s">
        <v>119</v>
      </c>
      <c r="U16" s="70" t="s">
        <v>70</v>
      </c>
      <c r="V16" s="70">
        <v>0</v>
      </c>
      <c r="W16" s="70">
        <f t="shared" si="5"/>
        <v>0</v>
      </c>
      <c r="X16" s="70"/>
      <c r="Y16" s="67"/>
      <c r="Z16" s="67"/>
      <c r="AA16" s="67"/>
      <c r="AB16" s="67"/>
      <c r="AC16" s="67"/>
      <c r="AD16" s="67"/>
      <c r="AE16" s="67"/>
      <c r="AF16" s="67"/>
      <c r="AG16" s="67"/>
      <c r="AH16" s="67" t="s">
        <v>124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</row>
    <row r="17" spans="1:61" outlineLevel="1" x14ac:dyDescent="0.2">
      <c r="A17" s="104">
        <v>9</v>
      </c>
      <c r="B17" s="99" t="s">
        <v>228</v>
      </c>
      <c r="C17" s="80" t="s">
        <v>229</v>
      </c>
      <c r="D17" s="76" t="s">
        <v>159</v>
      </c>
      <c r="E17" s="107">
        <v>3</v>
      </c>
      <c r="F17" s="77">
        <v>1.3</v>
      </c>
      <c r="G17" s="186"/>
      <c r="H17" s="214"/>
      <c r="I17" s="71">
        <v>1.3</v>
      </c>
      <c r="J17" s="70">
        <f t="shared" si="0"/>
        <v>3.9</v>
      </c>
      <c r="K17" s="71">
        <v>0</v>
      </c>
      <c r="L17" s="70">
        <f t="shared" si="1"/>
        <v>0</v>
      </c>
      <c r="M17" s="70">
        <v>20</v>
      </c>
      <c r="N17" s="70">
        <f t="shared" si="2"/>
        <v>0</v>
      </c>
      <c r="O17" s="70">
        <v>0</v>
      </c>
      <c r="P17" s="70">
        <f t="shared" si="3"/>
        <v>0</v>
      </c>
      <c r="Q17" s="70">
        <v>0</v>
      </c>
      <c r="R17" s="70">
        <f t="shared" si="4"/>
        <v>0</v>
      </c>
      <c r="S17" s="70"/>
      <c r="T17" s="70" t="s">
        <v>119</v>
      </c>
      <c r="U17" s="70" t="s">
        <v>70</v>
      </c>
      <c r="V17" s="70">
        <v>0</v>
      </c>
      <c r="W17" s="70">
        <f t="shared" si="5"/>
        <v>0</v>
      </c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 t="s">
        <v>124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</row>
    <row r="18" spans="1:61" outlineLevel="1" x14ac:dyDescent="0.2">
      <c r="A18" s="105">
        <v>10</v>
      </c>
      <c r="B18" s="97" t="s">
        <v>230</v>
      </c>
      <c r="C18" s="78" t="s">
        <v>231</v>
      </c>
      <c r="D18" s="75" t="s">
        <v>159</v>
      </c>
      <c r="E18" s="108">
        <v>3</v>
      </c>
      <c r="F18" s="187">
        <v>5.7</v>
      </c>
      <c r="G18" s="188"/>
      <c r="H18" s="215"/>
      <c r="I18" s="71">
        <v>5.7</v>
      </c>
      <c r="J18" s="70">
        <f t="shared" si="0"/>
        <v>17.100000000000001</v>
      </c>
      <c r="K18" s="71">
        <v>0</v>
      </c>
      <c r="L18" s="70">
        <f t="shared" si="1"/>
        <v>0</v>
      </c>
      <c r="M18" s="70">
        <v>20</v>
      </c>
      <c r="N18" s="70">
        <f t="shared" si="2"/>
        <v>0</v>
      </c>
      <c r="O18" s="70">
        <v>0</v>
      </c>
      <c r="P18" s="70">
        <f t="shared" si="3"/>
        <v>0</v>
      </c>
      <c r="Q18" s="70">
        <v>0</v>
      </c>
      <c r="R18" s="70">
        <f t="shared" si="4"/>
        <v>0</v>
      </c>
      <c r="S18" s="70"/>
      <c r="T18" s="70" t="s">
        <v>119</v>
      </c>
      <c r="U18" s="70" t="s">
        <v>70</v>
      </c>
      <c r="V18" s="70">
        <v>0</v>
      </c>
      <c r="W18" s="70">
        <f t="shared" si="5"/>
        <v>0</v>
      </c>
      <c r="X18" s="70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124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1:61" x14ac:dyDescent="0.2">
      <c r="A19" s="7"/>
      <c r="B19" s="5"/>
      <c r="C19" s="81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AF19">
        <v>0</v>
      </c>
      <c r="AG19">
        <v>20</v>
      </c>
    </row>
    <row r="20" spans="1:61" x14ac:dyDescent="0.2">
      <c r="A20" s="209"/>
      <c r="B20" s="210" t="s">
        <v>16</v>
      </c>
      <c r="C20" s="201"/>
      <c r="D20" s="205"/>
      <c r="E20" s="206"/>
      <c r="F20" s="206"/>
      <c r="G20" s="206"/>
      <c r="H20" s="2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AF20">
        <f>SUMIF(M7:M18,AF19,H7:H18)</f>
        <v>0</v>
      </c>
      <c r="AG20">
        <f>SUMIF(M7:M18,AG19,H7:H18)</f>
        <v>0</v>
      </c>
      <c r="AH20" t="s">
        <v>214</v>
      </c>
    </row>
    <row r="21" spans="1:61" x14ac:dyDescent="0.2">
      <c r="C21" s="82"/>
      <c r="D21" s="66"/>
      <c r="AH21" t="s">
        <v>215</v>
      </c>
    </row>
    <row r="22" spans="1:61" x14ac:dyDescent="0.2">
      <c r="D22" s="66"/>
    </row>
    <row r="23" spans="1:61" x14ac:dyDescent="0.2">
      <c r="D23" s="66"/>
    </row>
    <row r="24" spans="1:61" x14ac:dyDescent="0.2">
      <c r="D24" s="66"/>
    </row>
    <row r="25" spans="1:61" x14ac:dyDescent="0.2">
      <c r="D25" s="66"/>
    </row>
    <row r="26" spans="1:61" x14ac:dyDescent="0.2">
      <c r="D26" s="66"/>
    </row>
    <row r="27" spans="1:61" x14ac:dyDescent="0.2">
      <c r="D27" s="66"/>
    </row>
    <row r="28" spans="1:61" x14ac:dyDescent="0.2">
      <c r="D28" s="66"/>
    </row>
    <row r="29" spans="1:61" x14ac:dyDescent="0.2">
      <c r="D29" s="66"/>
    </row>
    <row r="30" spans="1:61" x14ac:dyDescent="0.2">
      <c r="D30" s="66"/>
    </row>
    <row r="31" spans="1:61" x14ac:dyDescent="0.2">
      <c r="D31" s="66"/>
    </row>
    <row r="32" spans="1:61" x14ac:dyDescent="0.2">
      <c r="D32" s="66"/>
    </row>
    <row r="33" spans="4:4" x14ac:dyDescent="0.2">
      <c r="D33" s="66"/>
    </row>
    <row r="34" spans="4:4" x14ac:dyDescent="0.2">
      <c r="D34" s="66"/>
    </row>
    <row r="35" spans="4:4" x14ac:dyDescent="0.2">
      <c r="D35" s="66"/>
    </row>
    <row r="36" spans="4:4" x14ac:dyDescent="0.2">
      <c r="D36" s="66"/>
    </row>
    <row r="37" spans="4:4" x14ac:dyDescent="0.2">
      <c r="D37" s="66"/>
    </row>
    <row r="38" spans="4:4" x14ac:dyDescent="0.2">
      <c r="D38" s="66"/>
    </row>
    <row r="39" spans="4:4" x14ac:dyDescent="0.2">
      <c r="D39" s="66"/>
    </row>
    <row r="40" spans="4:4" x14ac:dyDescent="0.2">
      <c r="D40" s="66"/>
    </row>
    <row r="41" spans="4:4" x14ac:dyDescent="0.2">
      <c r="D41" s="66"/>
    </row>
    <row r="42" spans="4:4" x14ac:dyDescent="0.2">
      <c r="D42" s="66"/>
    </row>
    <row r="43" spans="4:4" x14ac:dyDescent="0.2">
      <c r="D43" s="66"/>
    </row>
    <row r="44" spans="4:4" x14ac:dyDescent="0.2">
      <c r="D44" s="66"/>
    </row>
    <row r="45" spans="4:4" x14ac:dyDescent="0.2">
      <c r="D45" s="66"/>
    </row>
    <row r="46" spans="4:4" x14ac:dyDescent="0.2">
      <c r="D46" s="66"/>
    </row>
    <row r="47" spans="4:4" x14ac:dyDescent="0.2">
      <c r="D47" s="66"/>
    </row>
    <row r="48" spans="4:4" x14ac:dyDescent="0.2">
      <c r="D48" s="66"/>
    </row>
    <row r="49" spans="4:4" x14ac:dyDescent="0.2">
      <c r="D49" s="66"/>
    </row>
    <row r="50" spans="4:4" x14ac:dyDescent="0.2">
      <c r="D50" s="66"/>
    </row>
    <row r="51" spans="4:4" x14ac:dyDescent="0.2">
      <c r="D51" s="66"/>
    </row>
    <row r="52" spans="4:4" x14ac:dyDescent="0.2">
      <c r="D52" s="66"/>
    </row>
    <row r="53" spans="4:4" x14ac:dyDescent="0.2">
      <c r="D53" s="66"/>
    </row>
    <row r="54" spans="4:4" x14ac:dyDescent="0.2">
      <c r="D54" s="66"/>
    </row>
    <row r="55" spans="4:4" x14ac:dyDescent="0.2">
      <c r="D55" s="66"/>
    </row>
    <row r="56" spans="4:4" x14ac:dyDescent="0.2">
      <c r="D56" s="66"/>
    </row>
    <row r="57" spans="4:4" x14ac:dyDescent="0.2">
      <c r="D57" s="66"/>
    </row>
    <row r="58" spans="4:4" x14ac:dyDescent="0.2">
      <c r="D58" s="66"/>
    </row>
    <row r="59" spans="4:4" x14ac:dyDescent="0.2">
      <c r="D59" s="66"/>
    </row>
    <row r="60" spans="4:4" x14ac:dyDescent="0.2">
      <c r="D60" s="66"/>
    </row>
    <row r="61" spans="4:4" x14ac:dyDescent="0.2">
      <c r="D61" s="66"/>
    </row>
    <row r="62" spans="4:4" x14ac:dyDescent="0.2">
      <c r="D62" s="66"/>
    </row>
    <row r="63" spans="4:4" x14ac:dyDescent="0.2">
      <c r="D63" s="66"/>
    </row>
    <row r="64" spans="4:4" x14ac:dyDescent="0.2">
      <c r="D64" s="66"/>
    </row>
    <row r="65" spans="4:4" x14ac:dyDescent="0.2">
      <c r="D65" s="66"/>
    </row>
    <row r="66" spans="4:4" x14ac:dyDescent="0.2">
      <c r="D66" s="66"/>
    </row>
    <row r="67" spans="4:4" x14ac:dyDescent="0.2">
      <c r="D67" s="66"/>
    </row>
    <row r="68" spans="4:4" x14ac:dyDescent="0.2">
      <c r="D68" s="66"/>
    </row>
    <row r="69" spans="4:4" x14ac:dyDescent="0.2">
      <c r="D69" s="66"/>
    </row>
    <row r="70" spans="4:4" x14ac:dyDescent="0.2">
      <c r="D70" s="66"/>
    </row>
    <row r="71" spans="4:4" x14ac:dyDescent="0.2">
      <c r="D71" s="66"/>
    </row>
    <row r="72" spans="4:4" x14ac:dyDescent="0.2">
      <c r="D72" s="66"/>
    </row>
    <row r="73" spans="4:4" x14ac:dyDescent="0.2">
      <c r="D73" s="66"/>
    </row>
    <row r="74" spans="4:4" x14ac:dyDescent="0.2">
      <c r="D74" s="66"/>
    </row>
    <row r="75" spans="4:4" x14ac:dyDescent="0.2">
      <c r="D75" s="66"/>
    </row>
    <row r="76" spans="4:4" x14ac:dyDescent="0.2">
      <c r="D76" s="66"/>
    </row>
    <row r="77" spans="4:4" x14ac:dyDescent="0.2">
      <c r="D77" s="66"/>
    </row>
    <row r="78" spans="4:4" x14ac:dyDescent="0.2">
      <c r="D78" s="66"/>
    </row>
    <row r="79" spans="4:4" x14ac:dyDescent="0.2">
      <c r="D79" s="66"/>
    </row>
    <row r="80" spans="4:4" x14ac:dyDescent="0.2">
      <c r="D80" s="66"/>
    </row>
    <row r="81" spans="4:4" x14ac:dyDescent="0.2">
      <c r="D81" s="66"/>
    </row>
    <row r="82" spans="4:4" x14ac:dyDescent="0.2">
      <c r="D82" s="66"/>
    </row>
    <row r="83" spans="4:4" x14ac:dyDescent="0.2">
      <c r="D83" s="66"/>
    </row>
    <row r="84" spans="4:4" x14ac:dyDescent="0.2">
      <c r="D84" s="66"/>
    </row>
    <row r="85" spans="4:4" x14ac:dyDescent="0.2">
      <c r="D85" s="66"/>
    </row>
    <row r="86" spans="4:4" x14ac:dyDescent="0.2">
      <c r="D86" s="66"/>
    </row>
    <row r="87" spans="4:4" x14ac:dyDescent="0.2">
      <c r="D87" s="66"/>
    </row>
    <row r="88" spans="4:4" x14ac:dyDescent="0.2">
      <c r="D88" s="66"/>
    </row>
    <row r="89" spans="4:4" x14ac:dyDescent="0.2">
      <c r="D89" s="66"/>
    </row>
    <row r="90" spans="4:4" x14ac:dyDescent="0.2">
      <c r="D90" s="66"/>
    </row>
    <row r="91" spans="4:4" x14ac:dyDescent="0.2">
      <c r="D91" s="66"/>
    </row>
    <row r="92" spans="4:4" x14ac:dyDescent="0.2">
      <c r="D92" s="66"/>
    </row>
    <row r="93" spans="4:4" x14ac:dyDescent="0.2">
      <c r="D93" s="66"/>
    </row>
    <row r="94" spans="4:4" x14ac:dyDescent="0.2">
      <c r="D94" s="66"/>
    </row>
    <row r="95" spans="4:4" x14ac:dyDescent="0.2">
      <c r="D95" s="66"/>
    </row>
    <row r="96" spans="4:4" x14ac:dyDescent="0.2">
      <c r="D96" s="66"/>
    </row>
    <row r="97" spans="4:4" x14ac:dyDescent="0.2">
      <c r="D97" s="66"/>
    </row>
    <row r="98" spans="4:4" x14ac:dyDescent="0.2">
      <c r="D98" s="66"/>
    </row>
    <row r="99" spans="4:4" x14ac:dyDescent="0.2">
      <c r="D99" s="66"/>
    </row>
    <row r="100" spans="4:4" x14ac:dyDescent="0.2">
      <c r="D100" s="66"/>
    </row>
    <row r="101" spans="4:4" x14ac:dyDescent="0.2">
      <c r="D101" s="66"/>
    </row>
    <row r="102" spans="4:4" x14ac:dyDescent="0.2">
      <c r="D102" s="66"/>
    </row>
    <row r="103" spans="4:4" x14ac:dyDescent="0.2">
      <c r="D103" s="66"/>
    </row>
    <row r="104" spans="4:4" x14ac:dyDescent="0.2">
      <c r="D104" s="66"/>
    </row>
    <row r="105" spans="4:4" x14ac:dyDescent="0.2">
      <c r="D105" s="66"/>
    </row>
    <row r="106" spans="4:4" x14ac:dyDescent="0.2">
      <c r="D106" s="66"/>
    </row>
    <row r="107" spans="4:4" x14ac:dyDescent="0.2">
      <c r="D107" s="66"/>
    </row>
    <row r="108" spans="4:4" x14ac:dyDescent="0.2">
      <c r="D108" s="66"/>
    </row>
    <row r="109" spans="4:4" x14ac:dyDescent="0.2">
      <c r="D109" s="66"/>
    </row>
    <row r="110" spans="4:4" x14ac:dyDescent="0.2">
      <c r="D110" s="66"/>
    </row>
    <row r="111" spans="4:4" x14ac:dyDescent="0.2">
      <c r="D111" s="66"/>
    </row>
    <row r="112" spans="4:4" x14ac:dyDescent="0.2">
      <c r="D112" s="66"/>
    </row>
    <row r="113" spans="4:4" x14ac:dyDescent="0.2">
      <c r="D113" s="66"/>
    </row>
    <row r="114" spans="4:4" x14ac:dyDescent="0.2">
      <c r="D114" s="66"/>
    </row>
    <row r="115" spans="4:4" x14ac:dyDescent="0.2">
      <c r="D115" s="66"/>
    </row>
    <row r="116" spans="4:4" x14ac:dyDescent="0.2">
      <c r="D116" s="66"/>
    </row>
    <row r="117" spans="4:4" x14ac:dyDescent="0.2">
      <c r="D117" s="66"/>
    </row>
    <row r="118" spans="4:4" x14ac:dyDescent="0.2">
      <c r="D118" s="66"/>
    </row>
    <row r="119" spans="4:4" x14ac:dyDescent="0.2">
      <c r="D119" s="66"/>
    </row>
    <row r="120" spans="4:4" x14ac:dyDescent="0.2">
      <c r="D120" s="66"/>
    </row>
    <row r="121" spans="4:4" x14ac:dyDescent="0.2">
      <c r="D121" s="66"/>
    </row>
    <row r="122" spans="4:4" x14ac:dyDescent="0.2">
      <c r="D122" s="66"/>
    </row>
    <row r="123" spans="4:4" x14ac:dyDescent="0.2">
      <c r="D123" s="66"/>
    </row>
    <row r="124" spans="4:4" x14ac:dyDescent="0.2">
      <c r="D124" s="66"/>
    </row>
    <row r="125" spans="4:4" x14ac:dyDescent="0.2">
      <c r="D125" s="66"/>
    </row>
    <row r="126" spans="4:4" x14ac:dyDescent="0.2">
      <c r="D126" s="66"/>
    </row>
    <row r="127" spans="4:4" x14ac:dyDescent="0.2">
      <c r="D127" s="66"/>
    </row>
    <row r="128" spans="4:4" x14ac:dyDescent="0.2">
      <c r="D128" s="66"/>
    </row>
    <row r="129" spans="4:4" x14ac:dyDescent="0.2">
      <c r="D129" s="66"/>
    </row>
    <row r="130" spans="4:4" x14ac:dyDescent="0.2">
      <c r="D130" s="66"/>
    </row>
    <row r="131" spans="4:4" x14ac:dyDescent="0.2">
      <c r="D131" s="66"/>
    </row>
    <row r="132" spans="4:4" x14ac:dyDescent="0.2">
      <c r="D132" s="66"/>
    </row>
    <row r="133" spans="4:4" x14ac:dyDescent="0.2">
      <c r="D133" s="66"/>
    </row>
    <row r="134" spans="4:4" x14ac:dyDescent="0.2">
      <c r="D134" s="66"/>
    </row>
    <row r="135" spans="4:4" x14ac:dyDescent="0.2">
      <c r="D135" s="66"/>
    </row>
    <row r="136" spans="4:4" x14ac:dyDescent="0.2">
      <c r="D136" s="66"/>
    </row>
    <row r="137" spans="4:4" x14ac:dyDescent="0.2">
      <c r="D137" s="66"/>
    </row>
    <row r="138" spans="4:4" x14ac:dyDescent="0.2">
      <c r="D138" s="66"/>
    </row>
    <row r="139" spans="4:4" x14ac:dyDescent="0.2">
      <c r="D139" s="66"/>
    </row>
    <row r="140" spans="4:4" x14ac:dyDescent="0.2">
      <c r="D140" s="66"/>
    </row>
    <row r="141" spans="4:4" x14ac:dyDescent="0.2">
      <c r="D141" s="66"/>
    </row>
    <row r="142" spans="4:4" x14ac:dyDescent="0.2">
      <c r="D142" s="66"/>
    </row>
    <row r="143" spans="4:4" x14ac:dyDescent="0.2">
      <c r="D143" s="66"/>
    </row>
    <row r="144" spans="4:4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  <row r="4987" spans="4:4" x14ac:dyDescent="0.2">
      <c r="D4987" s="66"/>
    </row>
    <row r="4988" spans="4:4" x14ac:dyDescent="0.2">
      <c r="D4988" s="66"/>
    </row>
    <row r="4989" spans="4:4" x14ac:dyDescent="0.2">
      <c r="D4989" s="66"/>
    </row>
    <row r="4990" spans="4:4" x14ac:dyDescent="0.2">
      <c r="D4990" s="66"/>
    </row>
    <row r="4991" spans="4:4" x14ac:dyDescent="0.2">
      <c r="D4991" s="66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I4991"/>
  <sheetViews>
    <sheetView topLeftCell="A35" workbookViewId="0">
      <selection activeCell="H57" sqref="H57"/>
    </sheetView>
  </sheetViews>
  <sheetFormatPr defaultRowHeight="12.75" outlineLevelRow="1" x14ac:dyDescent="0.2"/>
  <cols>
    <col min="1" max="1" width="4.42578125" style="66" bestFit="1" customWidth="1"/>
    <col min="2" max="2" width="12.5703125" style="51" customWidth="1"/>
    <col min="3" max="3" width="38.28515625" style="51" customWidth="1"/>
    <col min="4" max="4" width="4.85546875" customWidth="1"/>
    <col min="5" max="5" width="10.5703125" customWidth="1"/>
    <col min="6" max="6" width="4.14062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20" t="s">
        <v>401</v>
      </c>
      <c r="B1" s="320"/>
      <c r="C1" s="320"/>
      <c r="D1" s="320"/>
      <c r="E1" s="320"/>
      <c r="F1" s="320"/>
      <c r="G1" s="320"/>
      <c r="H1" s="320"/>
      <c r="AH1" t="s">
        <v>42</v>
      </c>
    </row>
    <row r="2" spans="1:61" ht="24.95" customHeight="1" x14ac:dyDescent="0.2">
      <c r="A2" s="100" t="s">
        <v>4</v>
      </c>
      <c r="B2" s="116" t="s">
        <v>404</v>
      </c>
      <c r="C2" s="321" t="s">
        <v>408</v>
      </c>
      <c r="D2" s="322"/>
      <c r="E2" s="322"/>
      <c r="F2" s="322"/>
      <c r="G2" s="322"/>
      <c r="H2" s="323"/>
      <c r="AH2" t="s">
        <v>43</v>
      </c>
    </row>
    <row r="3" spans="1:61" ht="24.95" customHeight="1" x14ac:dyDescent="0.2">
      <c r="A3" s="100" t="s">
        <v>5</v>
      </c>
      <c r="B3" s="116" t="s">
        <v>25</v>
      </c>
      <c r="C3" s="324" t="s">
        <v>340</v>
      </c>
      <c r="D3" s="325"/>
      <c r="E3" s="325"/>
      <c r="F3" s="325"/>
      <c r="G3" s="325"/>
      <c r="H3" s="326"/>
      <c r="AD3" s="51" t="s">
        <v>43</v>
      </c>
      <c r="AH3" t="s">
        <v>44</v>
      </c>
    </row>
    <row r="4" spans="1:61" ht="24.95" customHeight="1" x14ac:dyDescent="0.2">
      <c r="A4" s="196" t="s">
        <v>6</v>
      </c>
      <c r="B4" s="197" t="s">
        <v>27</v>
      </c>
      <c r="C4" s="330" t="s">
        <v>342</v>
      </c>
      <c r="D4" s="331"/>
      <c r="E4" s="331"/>
      <c r="F4" s="331"/>
      <c r="G4" s="331"/>
      <c r="H4" s="332"/>
      <c r="AH4" t="s">
        <v>45</v>
      </c>
    </row>
    <row r="5" spans="1:61" x14ac:dyDescent="0.2">
      <c r="D5" s="66"/>
    </row>
    <row r="6" spans="1:61" s="93" customFormat="1" ht="38.25" x14ac:dyDescent="0.2">
      <c r="A6" s="207" t="s">
        <v>46</v>
      </c>
      <c r="B6" s="208" t="s">
        <v>47</v>
      </c>
      <c r="C6" s="208" t="s">
        <v>48</v>
      </c>
      <c r="D6" s="207" t="s">
        <v>49</v>
      </c>
      <c r="E6" s="207" t="s">
        <v>334</v>
      </c>
      <c r="F6" s="213" t="s">
        <v>50</v>
      </c>
      <c r="G6" s="199" t="s">
        <v>336</v>
      </c>
      <c r="H6" s="207" t="s">
        <v>322</v>
      </c>
      <c r="I6" s="92" t="s">
        <v>17</v>
      </c>
      <c r="J6" s="92" t="s">
        <v>51</v>
      </c>
      <c r="K6" s="92" t="s">
        <v>18</v>
      </c>
      <c r="L6" s="92" t="s">
        <v>52</v>
      </c>
      <c r="M6" s="92" t="s">
        <v>53</v>
      </c>
      <c r="N6" s="92" t="s">
        <v>54</v>
      </c>
      <c r="O6" s="92" t="s">
        <v>55</v>
      </c>
      <c r="P6" s="92" t="s">
        <v>56</v>
      </c>
      <c r="Q6" s="92" t="s">
        <v>57</v>
      </c>
      <c r="R6" s="92" t="s">
        <v>58</v>
      </c>
      <c r="S6" s="92" t="s">
        <v>59</v>
      </c>
      <c r="T6" s="92" t="s">
        <v>60</v>
      </c>
      <c r="U6" s="92" t="s">
        <v>61</v>
      </c>
      <c r="V6" s="92" t="s">
        <v>62</v>
      </c>
      <c r="W6" s="92" t="s">
        <v>63</v>
      </c>
      <c r="X6" s="92" t="s">
        <v>64</v>
      </c>
    </row>
    <row r="7" spans="1:61" hidden="1" x14ac:dyDescent="0.2">
      <c r="A7" s="7"/>
      <c r="B7" s="5"/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61" x14ac:dyDescent="0.2">
      <c r="A8" s="211" t="s">
        <v>333</v>
      </c>
      <c r="B8" s="191" t="s">
        <v>29</v>
      </c>
      <c r="C8" s="192" t="s">
        <v>335</v>
      </c>
      <c r="D8" s="193"/>
      <c r="E8" s="194"/>
      <c r="F8" s="195"/>
      <c r="G8" s="195"/>
      <c r="H8" s="215"/>
      <c r="I8" s="74"/>
      <c r="J8" s="74">
        <f>SUM(J9:J59)</f>
        <v>5799.9100000000008</v>
      </c>
      <c r="K8" s="74"/>
      <c r="L8" s="74">
        <f>SUM(L9:L59)</f>
        <v>1889.8000000000002</v>
      </c>
      <c r="M8" s="74"/>
      <c r="N8" s="74">
        <f>SUM(N9:N59)</f>
        <v>0</v>
      </c>
      <c r="O8" s="74"/>
      <c r="P8" s="74">
        <f>SUM(P9:P59)</f>
        <v>0</v>
      </c>
      <c r="Q8" s="74"/>
      <c r="R8" s="74">
        <f>SUM(R9:R59)</f>
        <v>0</v>
      </c>
      <c r="S8" s="74"/>
      <c r="T8" s="74"/>
      <c r="U8" s="74"/>
      <c r="V8" s="74"/>
      <c r="W8" s="74">
        <f>SUM(W9:W59)</f>
        <v>0</v>
      </c>
      <c r="X8" s="74"/>
      <c r="Y8" s="53"/>
      <c r="Z8" s="178"/>
      <c r="AH8" t="s">
        <v>65</v>
      </c>
    </row>
    <row r="9" spans="1:61" outlineLevel="1" x14ac:dyDescent="0.2">
      <c r="A9" s="104">
        <v>1</v>
      </c>
      <c r="B9" s="99" t="s">
        <v>30</v>
      </c>
      <c r="C9" s="80" t="s">
        <v>232</v>
      </c>
      <c r="D9" s="76" t="s">
        <v>154</v>
      </c>
      <c r="E9" s="107">
        <v>28</v>
      </c>
      <c r="F9" s="109">
        <v>0.8</v>
      </c>
      <c r="G9" s="186"/>
      <c r="H9" s="214"/>
      <c r="I9" s="71">
        <v>0.8</v>
      </c>
      <c r="J9" s="70">
        <f t="shared" ref="J9:J40" si="0">ROUND(E9*I9,2)</f>
        <v>22.4</v>
      </c>
      <c r="K9" s="71">
        <v>0</v>
      </c>
      <c r="L9" s="70">
        <f t="shared" ref="L9:L40" si="1">ROUND(E9*K9,2)</f>
        <v>0</v>
      </c>
      <c r="M9" s="70">
        <v>20</v>
      </c>
      <c r="N9" s="70">
        <f t="shared" ref="N9:N40" si="2">H9*(1+M9/100)</f>
        <v>0</v>
      </c>
      <c r="O9" s="70">
        <v>0</v>
      </c>
      <c r="P9" s="70">
        <f t="shared" ref="P9:P40" si="3">ROUND(E9*O9,2)</f>
        <v>0</v>
      </c>
      <c r="Q9" s="70">
        <v>0</v>
      </c>
      <c r="R9" s="70">
        <f t="shared" ref="R9:R40" si="4">ROUND(E9*Q9,2)</f>
        <v>0</v>
      </c>
      <c r="S9" s="70"/>
      <c r="T9" s="70" t="s">
        <v>119</v>
      </c>
      <c r="U9" s="70" t="s">
        <v>70</v>
      </c>
      <c r="V9" s="70">
        <v>0</v>
      </c>
      <c r="W9" s="70">
        <f t="shared" ref="W9:W40" si="5">ROUND(E9*V9,2)</f>
        <v>0</v>
      </c>
      <c r="X9" s="70"/>
      <c r="Y9" s="67"/>
      <c r="Z9" s="67"/>
      <c r="AA9" s="67"/>
      <c r="AB9" s="67"/>
      <c r="AC9" s="67"/>
      <c r="AD9" s="67"/>
      <c r="AE9" s="67"/>
      <c r="AF9" s="67"/>
      <c r="AG9" s="67"/>
      <c r="AH9" s="67" t="s">
        <v>124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1" outlineLevel="1" x14ac:dyDescent="0.2">
      <c r="A10" s="104">
        <v>2</v>
      </c>
      <c r="B10" s="99" t="s">
        <v>33</v>
      </c>
      <c r="C10" s="80" t="s">
        <v>232</v>
      </c>
      <c r="D10" s="76" t="s">
        <v>154</v>
      </c>
      <c r="E10" s="107">
        <v>28</v>
      </c>
      <c r="F10" s="109">
        <v>2.2000000000000002</v>
      </c>
      <c r="G10" s="186"/>
      <c r="H10" s="214"/>
      <c r="I10" s="71">
        <v>2.2000000000000002</v>
      </c>
      <c r="J10" s="70">
        <f t="shared" si="0"/>
        <v>61.6</v>
      </c>
      <c r="K10" s="71">
        <v>0</v>
      </c>
      <c r="L10" s="70">
        <f t="shared" si="1"/>
        <v>0</v>
      </c>
      <c r="M10" s="70">
        <v>20</v>
      </c>
      <c r="N10" s="70">
        <f t="shared" si="2"/>
        <v>0</v>
      </c>
      <c r="O10" s="70">
        <v>0</v>
      </c>
      <c r="P10" s="70">
        <f t="shared" si="3"/>
        <v>0</v>
      </c>
      <c r="Q10" s="70">
        <v>0</v>
      </c>
      <c r="R10" s="70">
        <f t="shared" si="4"/>
        <v>0</v>
      </c>
      <c r="S10" s="70"/>
      <c r="T10" s="70" t="s">
        <v>119</v>
      </c>
      <c r="U10" s="70" t="s">
        <v>70</v>
      </c>
      <c r="V10" s="70">
        <v>0</v>
      </c>
      <c r="W10" s="70">
        <f t="shared" si="5"/>
        <v>0</v>
      </c>
      <c r="X10" s="70"/>
      <c r="Y10" s="67"/>
      <c r="Z10" s="67"/>
      <c r="AA10" s="67"/>
      <c r="AB10" s="67"/>
      <c r="AC10" s="67"/>
      <c r="AD10" s="67"/>
      <c r="AE10" s="67"/>
      <c r="AF10" s="67"/>
      <c r="AG10" s="67"/>
      <c r="AH10" s="67" t="s">
        <v>124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1:61" outlineLevel="1" x14ac:dyDescent="0.2">
      <c r="A11" s="104">
        <v>3</v>
      </c>
      <c r="B11" s="99" t="s">
        <v>218</v>
      </c>
      <c r="C11" s="80" t="s">
        <v>233</v>
      </c>
      <c r="D11" s="76" t="s">
        <v>171</v>
      </c>
      <c r="E11" s="107">
        <v>18</v>
      </c>
      <c r="F11" s="109">
        <v>0.6</v>
      </c>
      <c r="G11" s="186"/>
      <c r="H11" s="214"/>
      <c r="I11" s="71">
        <v>0.6</v>
      </c>
      <c r="J11" s="70">
        <f t="shared" si="0"/>
        <v>10.8</v>
      </c>
      <c r="K11" s="71">
        <v>0</v>
      </c>
      <c r="L11" s="70">
        <f t="shared" si="1"/>
        <v>0</v>
      </c>
      <c r="M11" s="70">
        <v>20</v>
      </c>
      <c r="N11" s="70">
        <f t="shared" si="2"/>
        <v>0</v>
      </c>
      <c r="O11" s="70">
        <v>0</v>
      </c>
      <c r="P11" s="70">
        <f t="shared" si="3"/>
        <v>0</v>
      </c>
      <c r="Q11" s="70">
        <v>0</v>
      </c>
      <c r="R11" s="70">
        <f t="shared" si="4"/>
        <v>0</v>
      </c>
      <c r="S11" s="70"/>
      <c r="T11" s="70" t="s">
        <v>119</v>
      </c>
      <c r="U11" s="70" t="s">
        <v>70</v>
      </c>
      <c r="V11" s="70">
        <v>0</v>
      </c>
      <c r="W11" s="70">
        <f t="shared" si="5"/>
        <v>0</v>
      </c>
      <c r="X11" s="70"/>
      <c r="Y11" s="67"/>
      <c r="Z11" s="67"/>
      <c r="AA11" s="67"/>
      <c r="AB11" s="67"/>
      <c r="AC11" s="67"/>
      <c r="AD11" s="67"/>
      <c r="AE11" s="67"/>
      <c r="AF11" s="67"/>
      <c r="AG11" s="67"/>
      <c r="AH11" s="67" t="s">
        <v>124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1:61" outlineLevel="1" x14ac:dyDescent="0.2">
      <c r="A12" s="104">
        <v>4</v>
      </c>
      <c r="B12" s="99" t="s">
        <v>220</v>
      </c>
      <c r="C12" s="80" t="s">
        <v>234</v>
      </c>
      <c r="D12" s="76" t="s">
        <v>171</v>
      </c>
      <c r="E12" s="107">
        <v>6</v>
      </c>
      <c r="F12" s="109">
        <v>2.7</v>
      </c>
      <c r="G12" s="186"/>
      <c r="H12" s="214"/>
      <c r="I12" s="71">
        <v>2.7</v>
      </c>
      <c r="J12" s="70">
        <f t="shared" si="0"/>
        <v>16.2</v>
      </c>
      <c r="K12" s="71">
        <v>0</v>
      </c>
      <c r="L12" s="70">
        <f t="shared" si="1"/>
        <v>0</v>
      </c>
      <c r="M12" s="70">
        <v>20</v>
      </c>
      <c r="N12" s="70">
        <f t="shared" si="2"/>
        <v>0</v>
      </c>
      <c r="O12" s="70">
        <v>0</v>
      </c>
      <c r="P12" s="70">
        <f t="shared" si="3"/>
        <v>0</v>
      </c>
      <c r="Q12" s="70">
        <v>0</v>
      </c>
      <c r="R12" s="70">
        <f t="shared" si="4"/>
        <v>0</v>
      </c>
      <c r="S12" s="70"/>
      <c r="T12" s="70" t="s">
        <v>119</v>
      </c>
      <c r="U12" s="70" t="s">
        <v>70</v>
      </c>
      <c r="V12" s="70">
        <v>0</v>
      </c>
      <c r="W12" s="70">
        <f t="shared" si="5"/>
        <v>0</v>
      </c>
      <c r="X12" s="70"/>
      <c r="Y12" s="67"/>
      <c r="Z12" s="67"/>
      <c r="AA12" s="67"/>
      <c r="AB12" s="67"/>
      <c r="AC12" s="67"/>
      <c r="AD12" s="67"/>
      <c r="AE12" s="67"/>
      <c r="AF12" s="67"/>
      <c r="AG12" s="67"/>
      <c r="AH12" s="67" t="s">
        <v>124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spans="1:61" outlineLevel="1" x14ac:dyDescent="0.2">
      <c r="A13" s="104">
        <v>5</v>
      </c>
      <c r="B13" s="99" t="s">
        <v>35</v>
      </c>
      <c r="C13" s="80" t="s">
        <v>235</v>
      </c>
      <c r="D13" s="76" t="s">
        <v>171</v>
      </c>
      <c r="E13" s="107">
        <v>4</v>
      </c>
      <c r="F13" s="109">
        <v>12.8</v>
      </c>
      <c r="G13" s="186"/>
      <c r="H13" s="214"/>
      <c r="I13" s="71">
        <v>12.8</v>
      </c>
      <c r="J13" s="70">
        <f t="shared" si="0"/>
        <v>51.2</v>
      </c>
      <c r="K13" s="71">
        <v>0</v>
      </c>
      <c r="L13" s="70">
        <f t="shared" si="1"/>
        <v>0</v>
      </c>
      <c r="M13" s="70">
        <v>20</v>
      </c>
      <c r="N13" s="70">
        <f t="shared" si="2"/>
        <v>0</v>
      </c>
      <c r="O13" s="70">
        <v>0</v>
      </c>
      <c r="P13" s="70">
        <f t="shared" si="3"/>
        <v>0</v>
      </c>
      <c r="Q13" s="70">
        <v>0</v>
      </c>
      <c r="R13" s="70">
        <f t="shared" si="4"/>
        <v>0</v>
      </c>
      <c r="S13" s="70"/>
      <c r="T13" s="70" t="s">
        <v>119</v>
      </c>
      <c r="U13" s="70" t="s">
        <v>70</v>
      </c>
      <c r="V13" s="70">
        <v>0</v>
      </c>
      <c r="W13" s="70">
        <f t="shared" si="5"/>
        <v>0</v>
      </c>
      <c r="X13" s="70"/>
      <c r="Y13" s="67"/>
      <c r="Z13" s="67"/>
      <c r="AA13" s="67"/>
      <c r="AB13" s="67"/>
      <c r="AC13" s="67"/>
      <c r="AD13" s="67"/>
      <c r="AE13" s="67"/>
      <c r="AF13" s="67"/>
      <c r="AG13" s="67"/>
      <c r="AH13" s="67" t="s">
        <v>124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</row>
    <row r="14" spans="1:61" outlineLevel="1" x14ac:dyDescent="0.2">
      <c r="A14" s="104">
        <v>6</v>
      </c>
      <c r="B14" s="99" t="s">
        <v>223</v>
      </c>
      <c r="C14" s="80" t="s">
        <v>236</v>
      </c>
      <c r="D14" s="76" t="s">
        <v>171</v>
      </c>
      <c r="E14" s="107">
        <v>4</v>
      </c>
      <c r="F14" s="109">
        <v>28.4</v>
      </c>
      <c r="G14" s="186"/>
      <c r="H14" s="214"/>
      <c r="I14" s="71">
        <v>28.4</v>
      </c>
      <c r="J14" s="70">
        <f t="shared" si="0"/>
        <v>113.6</v>
      </c>
      <c r="K14" s="71">
        <v>0</v>
      </c>
      <c r="L14" s="70">
        <f t="shared" si="1"/>
        <v>0</v>
      </c>
      <c r="M14" s="70">
        <v>20</v>
      </c>
      <c r="N14" s="70">
        <f t="shared" si="2"/>
        <v>0</v>
      </c>
      <c r="O14" s="70">
        <v>0</v>
      </c>
      <c r="P14" s="70">
        <f t="shared" si="3"/>
        <v>0</v>
      </c>
      <c r="Q14" s="70">
        <v>0</v>
      </c>
      <c r="R14" s="70">
        <f t="shared" si="4"/>
        <v>0</v>
      </c>
      <c r="S14" s="70"/>
      <c r="T14" s="70" t="s">
        <v>119</v>
      </c>
      <c r="U14" s="70" t="s">
        <v>70</v>
      </c>
      <c r="V14" s="70">
        <v>0</v>
      </c>
      <c r="W14" s="70">
        <f t="shared" si="5"/>
        <v>0</v>
      </c>
      <c r="X14" s="70"/>
      <c r="Y14" s="67"/>
      <c r="Z14" s="67"/>
      <c r="AA14" s="67"/>
      <c r="AB14" s="67"/>
      <c r="AC14" s="67"/>
      <c r="AD14" s="67"/>
      <c r="AE14" s="67"/>
      <c r="AF14" s="67"/>
      <c r="AG14" s="67"/>
      <c r="AH14" s="67" t="s">
        <v>124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1:61" outlineLevel="1" x14ac:dyDescent="0.2">
      <c r="A15" s="104">
        <v>7</v>
      </c>
      <c r="B15" s="99" t="s">
        <v>225</v>
      </c>
      <c r="C15" s="80" t="s">
        <v>237</v>
      </c>
      <c r="D15" s="76" t="s">
        <v>171</v>
      </c>
      <c r="E15" s="107">
        <v>8</v>
      </c>
      <c r="F15" s="109">
        <v>0.2</v>
      </c>
      <c r="G15" s="186"/>
      <c r="H15" s="214"/>
      <c r="I15" s="71">
        <v>0.2</v>
      </c>
      <c r="J15" s="70">
        <f t="shared" si="0"/>
        <v>1.6</v>
      </c>
      <c r="K15" s="71">
        <v>0</v>
      </c>
      <c r="L15" s="70">
        <f t="shared" si="1"/>
        <v>0</v>
      </c>
      <c r="M15" s="70">
        <v>20</v>
      </c>
      <c r="N15" s="70">
        <f t="shared" si="2"/>
        <v>0</v>
      </c>
      <c r="O15" s="70">
        <v>0</v>
      </c>
      <c r="P15" s="70">
        <f t="shared" si="3"/>
        <v>0</v>
      </c>
      <c r="Q15" s="70">
        <v>0</v>
      </c>
      <c r="R15" s="70">
        <f t="shared" si="4"/>
        <v>0</v>
      </c>
      <c r="S15" s="70"/>
      <c r="T15" s="70" t="s">
        <v>119</v>
      </c>
      <c r="U15" s="70" t="s">
        <v>70</v>
      </c>
      <c r="V15" s="70">
        <v>0</v>
      </c>
      <c r="W15" s="70">
        <f t="shared" si="5"/>
        <v>0</v>
      </c>
      <c r="X15" s="70"/>
      <c r="Y15" s="67"/>
      <c r="Z15" s="67"/>
      <c r="AA15" s="67"/>
      <c r="AB15" s="67"/>
      <c r="AC15" s="67"/>
      <c r="AD15" s="67"/>
      <c r="AE15" s="67"/>
      <c r="AF15" s="67"/>
      <c r="AG15" s="67"/>
      <c r="AH15" s="67" t="s">
        <v>124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1:61" outlineLevel="1" x14ac:dyDescent="0.2">
      <c r="A16" s="104">
        <v>8</v>
      </c>
      <c r="B16" s="99" t="s">
        <v>36</v>
      </c>
      <c r="C16" s="80" t="s">
        <v>238</v>
      </c>
      <c r="D16" s="76" t="s">
        <v>171</v>
      </c>
      <c r="E16" s="107">
        <v>8</v>
      </c>
      <c r="F16" s="109">
        <v>0.1</v>
      </c>
      <c r="G16" s="186"/>
      <c r="H16" s="214"/>
      <c r="I16" s="71">
        <v>0.1</v>
      </c>
      <c r="J16" s="70">
        <f t="shared" si="0"/>
        <v>0.8</v>
      </c>
      <c r="K16" s="71">
        <v>0</v>
      </c>
      <c r="L16" s="70">
        <f t="shared" si="1"/>
        <v>0</v>
      </c>
      <c r="M16" s="70">
        <v>20</v>
      </c>
      <c r="N16" s="70">
        <f t="shared" si="2"/>
        <v>0</v>
      </c>
      <c r="O16" s="70">
        <v>0</v>
      </c>
      <c r="P16" s="70">
        <f t="shared" si="3"/>
        <v>0</v>
      </c>
      <c r="Q16" s="70">
        <v>0</v>
      </c>
      <c r="R16" s="70">
        <f t="shared" si="4"/>
        <v>0</v>
      </c>
      <c r="S16" s="70"/>
      <c r="T16" s="70" t="s">
        <v>119</v>
      </c>
      <c r="U16" s="70" t="s">
        <v>70</v>
      </c>
      <c r="V16" s="70">
        <v>0</v>
      </c>
      <c r="W16" s="70">
        <f t="shared" si="5"/>
        <v>0</v>
      </c>
      <c r="X16" s="70"/>
      <c r="Y16" s="67"/>
      <c r="Z16" s="67"/>
      <c r="AA16" s="67"/>
      <c r="AB16" s="67"/>
      <c r="AC16" s="67"/>
      <c r="AD16" s="67"/>
      <c r="AE16" s="67"/>
      <c r="AF16" s="67"/>
      <c r="AG16" s="67"/>
      <c r="AH16" s="67" t="s">
        <v>124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</row>
    <row r="17" spans="1:61" outlineLevel="1" x14ac:dyDescent="0.2">
      <c r="A17" s="104">
        <v>9</v>
      </c>
      <c r="B17" s="99" t="s">
        <v>228</v>
      </c>
      <c r="C17" s="80" t="s">
        <v>239</v>
      </c>
      <c r="D17" s="76" t="s">
        <v>171</v>
      </c>
      <c r="E17" s="107">
        <v>4</v>
      </c>
      <c r="F17" s="109">
        <v>1.9</v>
      </c>
      <c r="G17" s="186"/>
      <c r="H17" s="214"/>
      <c r="I17" s="71">
        <v>1.9</v>
      </c>
      <c r="J17" s="70">
        <f t="shared" si="0"/>
        <v>7.6</v>
      </c>
      <c r="K17" s="71">
        <v>0</v>
      </c>
      <c r="L17" s="70">
        <f t="shared" si="1"/>
        <v>0</v>
      </c>
      <c r="M17" s="70">
        <v>20</v>
      </c>
      <c r="N17" s="70">
        <f t="shared" si="2"/>
        <v>0</v>
      </c>
      <c r="O17" s="70">
        <v>0</v>
      </c>
      <c r="P17" s="70">
        <f t="shared" si="3"/>
        <v>0</v>
      </c>
      <c r="Q17" s="70">
        <v>0</v>
      </c>
      <c r="R17" s="70">
        <f t="shared" si="4"/>
        <v>0</v>
      </c>
      <c r="S17" s="70"/>
      <c r="T17" s="70" t="s">
        <v>119</v>
      </c>
      <c r="U17" s="70" t="s">
        <v>70</v>
      </c>
      <c r="V17" s="70">
        <v>0</v>
      </c>
      <c r="W17" s="70">
        <f t="shared" si="5"/>
        <v>0</v>
      </c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 t="s">
        <v>124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</row>
    <row r="18" spans="1:61" outlineLevel="1" x14ac:dyDescent="0.2">
      <c r="A18" s="104">
        <v>10</v>
      </c>
      <c r="B18" s="99" t="s">
        <v>230</v>
      </c>
      <c r="C18" s="80" t="s">
        <v>240</v>
      </c>
      <c r="D18" s="76" t="s">
        <v>171</v>
      </c>
      <c r="E18" s="107">
        <v>4</v>
      </c>
      <c r="F18" s="109">
        <v>9.5</v>
      </c>
      <c r="G18" s="186"/>
      <c r="H18" s="214"/>
      <c r="I18" s="71">
        <v>9.5</v>
      </c>
      <c r="J18" s="70">
        <f t="shared" si="0"/>
        <v>38</v>
      </c>
      <c r="K18" s="71">
        <v>0</v>
      </c>
      <c r="L18" s="70">
        <f t="shared" si="1"/>
        <v>0</v>
      </c>
      <c r="M18" s="70">
        <v>20</v>
      </c>
      <c r="N18" s="70">
        <f t="shared" si="2"/>
        <v>0</v>
      </c>
      <c r="O18" s="70">
        <v>0</v>
      </c>
      <c r="P18" s="70">
        <f t="shared" si="3"/>
        <v>0</v>
      </c>
      <c r="Q18" s="70">
        <v>0</v>
      </c>
      <c r="R18" s="70">
        <f t="shared" si="4"/>
        <v>0</v>
      </c>
      <c r="S18" s="70"/>
      <c r="T18" s="70" t="s">
        <v>119</v>
      </c>
      <c r="U18" s="70" t="s">
        <v>70</v>
      </c>
      <c r="V18" s="70">
        <v>0</v>
      </c>
      <c r="W18" s="70">
        <f t="shared" si="5"/>
        <v>0</v>
      </c>
      <c r="X18" s="70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124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1:61" outlineLevel="1" x14ac:dyDescent="0.2">
      <c r="A19" s="104">
        <v>11</v>
      </c>
      <c r="B19" s="99" t="s">
        <v>241</v>
      </c>
      <c r="C19" s="80" t="s">
        <v>410</v>
      </c>
      <c r="D19" s="76" t="s">
        <v>171</v>
      </c>
      <c r="E19" s="107">
        <v>4</v>
      </c>
      <c r="F19" s="109">
        <v>319.89999999999998</v>
      </c>
      <c r="G19" s="186"/>
      <c r="H19" s="214"/>
      <c r="I19" s="71">
        <v>319.89999999999998</v>
      </c>
      <c r="J19" s="70">
        <f t="shared" si="0"/>
        <v>1279.5999999999999</v>
      </c>
      <c r="K19" s="71">
        <v>0</v>
      </c>
      <c r="L19" s="70">
        <f t="shared" si="1"/>
        <v>0</v>
      </c>
      <c r="M19" s="70">
        <v>20</v>
      </c>
      <c r="N19" s="70">
        <f t="shared" si="2"/>
        <v>0</v>
      </c>
      <c r="O19" s="70">
        <v>0</v>
      </c>
      <c r="P19" s="70">
        <f t="shared" si="3"/>
        <v>0</v>
      </c>
      <c r="Q19" s="70">
        <v>0</v>
      </c>
      <c r="R19" s="70">
        <f t="shared" si="4"/>
        <v>0</v>
      </c>
      <c r="S19" s="70"/>
      <c r="T19" s="70" t="s">
        <v>119</v>
      </c>
      <c r="U19" s="70" t="s">
        <v>70</v>
      </c>
      <c r="V19" s="70">
        <v>0</v>
      </c>
      <c r="W19" s="70">
        <f t="shared" si="5"/>
        <v>0</v>
      </c>
      <c r="X19" s="70"/>
      <c r="Y19" s="67"/>
      <c r="Z19" s="67"/>
      <c r="AA19" s="67"/>
      <c r="AB19" s="67"/>
      <c r="AC19" s="67"/>
      <c r="AD19" s="67"/>
      <c r="AE19" s="67"/>
      <c r="AF19" s="67"/>
      <c r="AG19" s="67"/>
      <c r="AH19" s="67" t="s">
        <v>124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1:61" outlineLevel="1" x14ac:dyDescent="0.2">
      <c r="A20" s="104">
        <v>12</v>
      </c>
      <c r="B20" s="99" t="s">
        <v>242</v>
      </c>
      <c r="C20" s="80" t="s">
        <v>411</v>
      </c>
      <c r="D20" s="76" t="s">
        <v>171</v>
      </c>
      <c r="E20" s="107">
        <v>4</v>
      </c>
      <c r="F20" s="109">
        <v>18.3</v>
      </c>
      <c r="G20" s="186"/>
      <c r="H20" s="214"/>
      <c r="I20" s="71">
        <v>18.3</v>
      </c>
      <c r="J20" s="70">
        <f t="shared" si="0"/>
        <v>73.2</v>
      </c>
      <c r="K20" s="71">
        <v>0</v>
      </c>
      <c r="L20" s="70">
        <f t="shared" si="1"/>
        <v>0</v>
      </c>
      <c r="M20" s="70">
        <v>20</v>
      </c>
      <c r="N20" s="70">
        <f t="shared" si="2"/>
        <v>0</v>
      </c>
      <c r="O20" s="70">
        <v>0</v>
      </c>
      <c r="P20" s="70">
        <f t="shared" si="3"/>
        <v>0</v>
      </c>
      <c r="Q20" s="70">
        <v>0</v>
      </c>
      <c r="R20" s="70">
        <f t="shared" si="4"/>
        <v>0</v>
      </c>
      <c r="S20" s="70"/>
      <c r="T20" s="70" t="s">
        <v>119</v>
      </c>
      <c r="U20" s="70" t="s">
        <v>70</v>
      </c>
      <c r="V20" s="70">
        <v>0</v>
      </c>
      <c r="W20" s="70">
        <f t="shared" si="5"/>
        <v>0</v>
      </c>
      <c r="X20" s="70"/>
      <c r="Y20" s="67"/>
      <c r="Z20" s="67"/>
      <c r="AA20" s="67"/>
      <c r="AB20" s="67"/>
      <c r="AC20" s="67"/>
      <c r="AD20" s="67"/>
      <c r="AE20" s="67"/>
      <c r="AF20" s="67"/>
      <c r="AG20" s="67"/>
      <c r="AH20" s="67" t="s">
        <v>124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</row>
    <row r="21" spans="1:61" outlineLevel="1" x14ac:dyDescent="0.2">
      <c r="A21" s="104">
        <v>13</v>
      </c>
      <c r="B21" s="99" t="s">
        <v>243</v>
      </c>
      <c r="C21" s="80" t="s">
        <v>244</v>
      </c>
      <c r="D21" s="76" t="s">
        <v>245</v>
      </c>
      <c r="E21" s="107">
        <v>25</v>
      </c>
      <c r="F21" s="109">
        <v>18.3</v>
      </c>
      <c r="G21" s="186"/>
      <c r="H21" s="214"/>
      <c r="I21" s="71">
        <v>0</v>
      </c>
      <c r="J21" s="70">
        <f t="shared" si="0"/>
        <v>0</v>
      </c>
      <c r="K21" s="71">
        <v>18.3</v>
      </c>
      <c r="L21" s="70">
        <f t="shared" si="1"/>
        <v>457.5</v>
      </c>
      <c r="M21" s="70">
        <v>20</v>
      </c>
      <c r="N21" s="70">
        <f t="shared" si="2"/>
        <v>0</v>
      </c>
      <c r="O21" s="70">
        <v>0</v>
      </c>
      <c r="P21" s="70">
        <f t="shared" si="3"/>
        <v>0</v>
      </c>
      <c r="Q21" s="70">
        <v>0</v>
      </c>
      <c r="R21" s="70">
        <f t="shared" si="4"/>
        <v>0</v>
      </c>
      <c r="S21" s="70"/>
      <c r="T21" s="70" t="s">
        <v>119</v>
      </c>
      <c r="U21" s="70" t="s">
        <v>70</v>
      </c>
      <c r="V21" s="70">
        <v>0</v>
      </c>
      <c r="W21" s="70">
        <f t="shared" si="5"/>
        <v>0</v>
      </c>
      <c r="X21" s="70"/>
      <c r="Y21" s="67"/>
      <c r="Z21" s="67"/>
      <c r="AA21" s="67"/>
      <c r="AB21" s="67"/>
      <c r="AC21" s="67"/>
      <c r="AD21" s="67"/>
      <c r="AE21" s="67"/>
      <c r="AF21" s="67"/>
      <c r="AG21" s="67"/>
      <c r="AH21" s="67" t="s">
        <v>75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</row>
    <row r="22" spans="1:61" outlineLevel="1" x14ac:dyDescent="0.2">
      <c r="A22" s="104">
        <v>14</v>
      </c>
      <c r="B22" s="99" t="s">
        <v>246</v>
      </c>
      <c r="C22" s="80" t="s">
        <v>247</v>
      </c>
      <c r="D22" s="76" t="s">
        <v>154</v>
      </c>
      <c r="E22" s="107">
        <v>98</v>
      </c>
      <c r="F22" s="109">
        <v>0.8</v>
      </c>
      <c r="G22" s="186"/>
      <c r="H22" s="214"/>
      <c r="I22" s="71">
        <v>0.8</v>
      </c>
      <c r="J22" s="70">
        <f t="shared" si="0"/>
        <v>78.400000000000006</v>
      </c>
      <c r="K22" s="71">
        <v>0</v>
      </c>
      <c r="L22" s="70">
        <f t="shared" si="1"/>
        <v>0</v>
      </c>
      <c r="M22" s="70">
        <v>20</v>
      </c>
      <c r="N22" s="70">
        <f t="shared" si="2"/>
        <v>0</v>
      </c>
      <c r="O22" s="70">
        <v>0</v>
      </c>
      <c r="P22" s="70">
        <f t="shared" si="3"/>
        <v>0</v>
      </c>
      <c r="Q22" s="70">
        <v>0</v>
      </c>
      <c r="R22" s="70">
        <f t="shared" si="4"/>
        <v>0</v>
      </c>
      <c r="S22" s="70"/>
      <c r="T22" s="70" t="s">
        <v>119</v>
      </c>
      <c r="U22" s="70" t="s">
        <v>70</v>
      </c>
      <c r="V22" s="70">
        <v>0</v>
      </c>
      <c r="W22" s="70">
        <f t="shared" si="5"/>
        <v>0</v>
      </c>
      <c r="X22" s="70"/>
      <c r="Y22" s="67"/>
      <c r="Z22" s="67"/>
      <c r="AA22" s="67"/>
      <c r="AB22" s="67"/>
      <c r="AC22" s="67"/>
      <c r="AD22" s="67"/>
      <c r="AE22" s="67"/>
      <c r="AF22" s="67"/>
      <c r="AG22" s="67"/>
      <c r="AH22" s="67" t="s">
        <v>124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</row>
    <row r="23" spans="1:61" outlineLevel="1" x14ac:dyDescent="0.2">
      <c r="A23" s="104">
        <v>15</v>
      </c>
      <c r="B23" s="99" t="s">
        <v>248</v>
      </c>
      <c r="C23" s="80" t="s">
        <v>247</v>
      </c>
      <c r="D23" s="76" t="s">
        <v>154</v>
      </c>
      <c r="E23" s="107">
        <v>98</v>
      </c>
      <c r="F23" s="109">
        <v>1.9</v>
      </c>
      <c r="G23" s="186"/>
      <c r="H23" s="214"/>
      <c r="I23" s="71">
        <v>1.9</v>
      </c>
      <c r="J23" s="70">
        <f t="shared" si="0"/>
        <v>186.2</v>
      </c>
      <c r="K23" s="71">
        <v>0</v>
      </c>
      <c r="L23" s="70">
        <f t="shared" si="1"/>
        <v>0</v>
      </c>
      <c r="M23" s="70">
        <v>20</v>
      </c>
      <c r="N23" s="70">
        <f t="shared" si="2"/>
        <v>0</v>
      </c>
      <c r="O23" s="70">
        <v>0</v>
      </c>
      <c r="P23" s="70">
        <f t="shared" si="3"/>
        <v>0</v>
      </c>
      <c r="Q23" s="70">
        <v>0</v>
      </c>
      <c r="R23" s="70">
        <f t="shared" si="4"/>
        <v>0</v>
      </c>
      <c r="S23" s="70"/>
      <c r="T23" s="70" t="s">
        <v>119</v>
      </c>
      <c r="U23" s="70" t="s">
        <v>70</v>
      </c>
      <c r="V23" s="70">
        <v>0</v>
      </c>
      <c r="W23" s="70">
        <f t="shared" si="5"/>
        <v>0</v>
      </c>
      <c r="X23" s="70"/>
      <c r="Y23" s="67"/>
      <c r="Z23" s="67"/>
      <c r="AA23" s="67"/>
      <c r="AB23" s="67"/>
      <c r="AC23" s="67"/>
      <c r="AD23" s="67"/>
      <c r="AE23" s="67"/>
      <c r="AF23" s="67"/>
      <c r="AG23" s="67"/>
      <c r="AH23" s="67" t="s">
        <v>124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</row>
    <row r="24" spans="1:61" outlineLevel="1" x14ac:dyDescent="0.2">
      <c r="A24" s="104">
        <v>16</v>
      </c>
      <c r="B24" s="99" t="s">
        <v>249</v>
      </c>
      <c r="C24" s="80" t="s">
        <v>250</v>
      </c>
      <c r="D24" s="76" t="s">
        <v>154</v>
      </c>
      <c r="E24" s="107">
        <v>9</v>
      </c>
      <c r="F24" s="109">
        <v>1.2</v>
      </c>
      <c r="G24" s="186"/>
      <c r="H24" s="214"/>
      <c r="I24" s="71">
        <v>1.2</v>
      </c>
      <c r="J24" s="70">
        <f t="shared" si="0"/>
        <v>10.8</v>
      </c>
      <c r="K24" s="71">
        <v>0</v>
      </c>
      <c r="L24" s="70">
        <f t="shared" si="1"/>
        <v>0</v>
      </c>
      <c r="M24" s="70">
        <v>20</v>
      </c>
      <c r="N24" s="70">
        <f t="shared" si="2"/>
        <v>0</v>
      </c>
      <c r="O24" s="70">
        <v>0</v>
      </c>
      <c r="P24" s="70">
        <f t="shared" si="3"/>
        <v>0</v>
      </c>
      <c r="Q24" s="70">
        <v>0</v>
      </c>
      <c r="R24" s="70">
        <f t="shared" si="4"/>
        <v>0</v>
      </c>
      <c r="S24" s="70"/>
      <c r="T24" s="70" t="s">
        <v>119</v>
      </c>
      <c r="U24" s="70" t="s">
        <v>70</v>
      </c>
      <c r="V24" s="70">
        <v>0</v>
      </c>
      <c r="W24" s="70">
        <f t="shared" si="5"/>
        <v>0</v>
      </c>
      <c r="X24" s="70"/>
      <c r="Y24" s="67"/>
      <c r="Z24" s="67"/>
      <c r="AA24" s="67"/>
      <c r="AB24" s="67"/>
      <c r="AC24" s="67"/>
      <c r="AD24" s="67"/>
      <c r="AE24" s="67"/>
      <c r="AF24" s="67"/>
      <c r="AG24" s="67"/>
      <c r="AH24" s="67" t="s">
        <v>124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</row>
    <row r="25" spans="1:61" outlineLevel="1" x14ac:dyDescent="0.2">
      <c r="A25" s="104">
        <v>17</v>
      </c>
      <c r="B25" s="99" t="s">
        <v>251</v>
      </c>
      <c r="C25" s="80" t="s">
        <v>250</v>
      </c>
      <c r="D25" s="76" t="s">
        <v>154</v>
      </c>
      <c r="E25" s="107">
        <v>9</v>
      </c>
      <c r="F25" s="109">
        <v>1.6</v>
      </c>
      <c r="G25" s="186"/>
      <c r="H25" s="214"/>
      <c r="I25" s="71">
        <v>1.6</v>
      </c>
      <c r="J25" s="70">
        <f t="shared" si="0"/>
        <v>14.4</v>
      </c>
      <c r="K25" s="71">
        <v>0</v>
      </c>
      <c r="L25" s="70">
        <f t="shared" si="1"/>
        <v>0</v>
      </c>
      <c r="M25" s="70">
        <v>20</v>
      </c>
      <c r="N25" s="70">
        <f t="shared" si="2"/>
        <v>0</v>
      </c>
      <c r="O25" s="70">
        <v>0</v>
      </c>
      <c r="P25" s="70">
        <f t="shared" si="3"/>
        <v>0</v>
      </c>
      <c r="Q25" s="70">
        <v>0</v>
      </c>
      <c r="R25" s="70">
        <f t="shared" si="4"/>
        <v>0</v>
      </c>
      <c r="S25" s="70"/>
      <c r="T25" s="70" t="s">
        <v>119</v>
      </c>
      <c r="U25" s="70" t="s">
        <v>70</v>
      </c>
      <c r="V25" s="70">
        <v>0</v>
      </c>
      <c r="W25" s="70">
        <f t="shared" si="5"/>
        <v>0</v>
      </c>
      <c r="X25" s="70"/>
      <c r="Y25" s="67"/>
      <c r="Z25" s="67"/>
      <c r="AA25" s="67"/>
      <c r="AB25" s="67"/>
      <c r="AC25" s="67"/>
      <c r="AD25" s="67"/>
      <c r="AE25" s="67"/>
      <c r="AF25" s="67"/>
      <c r="AG25" s="67"/>
      <c r="AH25" s="67" t="s">
        <v>124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</row>
    <row r="26" spans="1:61" outlineLevel="1" x14ac:dyDescent="0.2">
      <c r="A26" s="104">
        <v>18</v>
      </c>
      <c r="B26" s="99" t="s">
        <v>31</v>
      </c>
      <c r="C26" s="80" t="s">
        <v>252</v>
      </c>
      <c r="D26" s="76" t="s">
        <v>171</v>
      </c>
      <c r="E26" s="107">
        <v>16</v>
      </c>
      <c r="F26" s="109">
        <v>2.2000000000000002</v>
      </c>
      <c r="G26" s="186"/>
      <c r="H26" s="214"/>
      <c r="I26" s="71">
        <v>2.2000000000000002</v>
      </c>
      <c r="J26" s="70">
        <f t="shared" si="0"/>
        <v>35.200000000000003</v>
      </c>
      <c r="K26" s="71">
        <v>0</v>
      </c>
      <c r="L26" s="70">
        <f t="shared" si="1"/>
        <v>0</v>
      </c>
      <c r="M26" s="70">
        <v>20</v>
      </c>
      <c r="N26" s="70">
        <f t="shared" si="2"/>
        <v>0</v>
      </c>
      <c r="O26" s="70">
        <v>0</v>
      </c>
      <c r="P26" s="70">
        <f t="shared" si="3"/>
        <v>0</v>
      </c>
      <c r="Q26" s="70">
        <v>0</v>
      </c>
      <c r="R26" s="70">
        <f t="shared" si="4"/>
        <v>0</v>
      </c>
      <c r="S26" s="70"/>
      <c r="T26" s="70" t="s">
        <v>119</v>
      </c>
      <c r="U26" s="70" t="s">
        <v>70</v>
      </c>
      <c r="V26" s="70">
        <v>0</v>
      </c>
      <c r="W26" s="70">
        <f t="shared" si="5"/>
        <v>0</v>
      </c>
      <c r="X26" s="70"/>
      <c r="Y26" s="67"/>
      <c r="Z26" s="67"/>
      <c r="AA26" s="67"/>
      <c r="AB26" s="67"/>
      <c r="AC26" s="67"/>
      <c r="AD26" s="67"/>
      <c r="AE26" s="67"/>
      <c r="AF26" s="67"/>
      <c r="AG26" s="67"/>
      <c r="AH26" s="67" t="s">
        <v>124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1:61" outlineLevel="1" x14ac:dyDescent="0.2">
      <c r="A27" s="104">
        <v>19</v>
      </c>
      <c r="B27" s="99" t="s">
        <v>253</v>
      </c>
      <c r="C27" s="80" t="s">
        <v>252</v>
      </c>
      <c r="D27" s="76" t="s">
        <v>171</v>
      </c>
      <c r="E27" s="107">
        <v>16</v>
      </c>
      <c r="F27" s="109">
        <v>0.8</v>
      </c>
      <c r="G27" s="186"/>
      <c r="H27" s="214"/>
      <c r="I27" s="71">
        <v>0.8</v>
      </c>
      <c r="J27" s="70">
        <f t="shared" si="0"/>
        <v>12.8</v>
      </c>
      <c r="K27" s="71">
        <v>0</v>
      </c>
      <c r="L27" s="70">
        <f t="shared" si="1"/>
        <v>0</v>
      </c>
      <c r="M27" s="70">
        <v>20</v>
      </c>
      <c r="N27" s="70">
        <f t="shared" si="2"/>
        <v>0</v>
      </c>
      <c r="O27" s="70">
        <v>0</v>
      </c>
      <c r="P27" s="70">
        <f t="shared" si="3"/>
        <v>0</v>
      </c>
      <c r="Q27" s="70">
        <v>0</v>
      </c>
      <c r="R27" s="70">
        <f t="shared" si="4"/>
        <v>0</v>
      </c>
      <c r="S27" s="70"/>
      <c r="T27" s="70" t="s">
        <v>119</v>
      </c>
      <c r="U27" s="70" t="s">
        <v>70</v>
      </c>
      <c r="V27" s="70">
        <v>0</v>
      </c>
      <c r="W27" s="70">
        <f t="shared" si="5"/>
        <v>0</v>
      </c>
      <c r="X27" s="70"/>
      <c r="Y27" s="67"/>
      <c r="Z27" s="67"/>
      <c r="AA27" s="67"/>
      <c r="AB27" s="67"/>
      <c r="AC27" s="67"/>
      <c r="AD27" s="67"/>
      <c r="AE27" s="67"/>
      <c r="AF27" s="67"/>
      <c r="AG27" s="67"/>
      <c r="AH27" s="67" t="s">
        <v>124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1:61" outlineLevel="1" x14ac:dyDescent="0.2">
      <c r="A28" s="104">
        <v>20</v>
      </c>
      <c r="B28" s="99" t="s">
        <v>254</v>
      </c>
      <c r="C28" s="80" t="s">
        <v>255</v>
      </c>
      <c r="D28" s="76" t="s">
        <v>171</v>
      </c>
      <c r="E28" s="107">
        <v>1</v>
      </c>
      <c r="F28" s="109">
        <v>118.7</v>
      </c>
      <c r="G28" s="186"/>
      <c r="H28" s="214"/>
      <c r="I28" s="71">
        <v>118.7</v>
      </c>
      <c r="J28" s="70">
        <f t="shared" si="0"/>
        <v>118.7</v>
      </c>
      <c r="K28" s="71">
        <v>0</v>
      </c>
      <c r="L28" s="70">
        <f t="shared" si="1"/>
        <v>0</v>
      </c>
      <c r="M28" s="70">
        <v>20</v>
      </c>
      <c r="N28" s="70">
        <f t="shared" si="2"/>
        <v>0</v>
      </c>
      <c r="O28" s="70">
        <v>0</v>
      </c>
      <c r="P28" s="70">
        <f t="shared" si="3"/>
        <v>0</v>
      </c>
      <c r="Q28" s="70">
        <v>0</v>
      </c>
      <c r="R28" s="70">
        <f t="shared" si="4"/>
        <v>0</v>
      </c>
      <c r="S28" s="70"/>
      <c r="T28" s="70" t="s">
        <v>119</v>
      </c>
      <c r="U28" s="70" t="s">
        <v>70</v>
      </c>
      <c r="V28" s="70">
        <v>0</v>
      </c>
      <c r="W28" s="70">
        <f t="shared" si="5"/>
        <v>0</v>
      </c>
      <c r="X28" s="70"/>
      <c r="Y28" s="67"/>
      <c r="Z28" s="67"/>
      <c r="AA28" s="67"/>
      <c r="AB28" s="67"/>
      <c r="AC28" s="67"/>
      <c r="AD28" s="67"/>
      <c r="AE28" s="67"/>
      <c r="AF28" s="67"/>
      <c r="AG28" s="67"/>
      <c r="AH28" s="67" t="s">
        <v>124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1:61" outlineLevel="1" x14ac:dyDescent="0.2">
      <c r="A29" s="104">
        <v>21</v>
      </c>
      <c r="B29" s="99" t="s">
        <v>256</v>
      </c>
      <c r="C29" s="80" t="s">
        <v>257</v>
      </c>
      <c r="D29" s="76" t="s">
        <v>87</v>
      </c>
      <c r="E29" s="107">
        <v>35</v>
      </c>
      <c r="F29" s="109">
        <v>3.4</v>
      </c>
      <c r="G29" s="186"/>
      <c r="H29" s="214"/>
      <c r="I29" s="71">
        <v>0</v>
      </c>
      <c r="J29" s="70">
        <f t="shared" si="0"/>
        <v>0</v>
      </c>
      <c r="K29" s="71">
        <v>3.4</v>
      </c>
      <c r="L29" s="70">
        <f t="shared" si="1"/>
        <v>119</v>
      </c>
      <c r="M29" s="70">
        <v>20</v>
      </c>
      <c r="N29" s="70">
        <f t="shared" si="2"/>
        <v>0</v>
      </c>
      <c r="O29" s="70">
        <v>0</v>
      </c>
      <c r="P29" s="70">
        <f t="shared" si="3"/>
        <v>0</v>
      </c>
      <c r="Q29" s="70">
        <v>0</v>
      </c>
      <c r="R29" s="70">
        <f t="shared" si="4"/>
        <v>0</v>
      </c>
      <c r="S29" s="70"/>
      <c r="T29" s="70" t="s">
        <v>119</v>
      </c>
      <c r="U29" s="70" t="s">
        <v>70</v>
      </c>
      <c r="V29" s="70">
        <v>0</v>
      </c>
      <c r="W29" s="70">
        <f t="shared" si="5"/>
        <v>0</v>
      </c>
      <c r="X29" s="70"/>
      <c r="Y29" s="67"/>
      <c r="Z29" s="67"/>
      <c r="AA29" s="67"/>
      <c r="AB29" s="67"/>
      <c r="AC29" s="67"/>
      <c r="AD29" s="67"/>
      <c r="AE29" s="67"/>
      <c r="AF29" s="67"/>
      <c r="AG29" s="67"/>
      <c r="AH29" s="67" t="s">
        <v>75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1:61" outlineLevel="1" x14ac:dyDescent="0.2">
      <c r="A30" s="104">
        <v>22</v>
      </c>
      <c r="B30" s="99" t="s">
        <v>258</v>
      </c>
      <c r="C30" s="80" t="s">
        <v>259</v>
      </c>
      <c r="D30" s="76" t="s">
        <v>171</v>
      </c>
      <c r="E30" s="107">
        <v>8</v>
      </c>
      <c r="F30" s="109">
        <v>16.399999999999999</v>
      </c>
      <c r="G30" s="186"/>
      <c r="H30" s="214"/>
      <c r="I30" s="71">
        <v>16.399999999999999</v>
      </c>
      <c r="J30" s="70">
        <f t="shared" si="0"/>
        <v>131.19999999999999</v>
      </c>
      <c r="K30" s="71">
        <v>0</v>
      </c>
      <c r="L30" s="70">
        <f t="shared" si="1"/>
        <v>0</v>
      </c>
      <c r="M30" s="70">
        <v>20</v>
      </c>
      <c r="N30" s="70">
        <f t="shared" si="2"/>
        <v>0</v>
      </c>
      <c r="O30" s="70">
        <v>0</v>
      </c>
      <c r="P30" s="70">
        <f t="shared" si="3"/>
        <v>0</v>
      </c>
      <c r="Q30" s="70">
        <v>0</v>
      </c>
      <c r="R30" s="70">
        <f t="shared" si="4"/>
        <v>0</v>
      </c>
      <c r="S30" s="70"/>
      <c r="T30" s="70" t="s">
        <v>119</v>
      </c>
      <c r="U30" s="70" t="s">
        <v>70</v>
      </c>
      <c r="V30" s="70">
        <v>0</v>
      </c>
      <c r="W30" s="70">
        <f t="shared" si="5"/>
        <v>0</v>
      </c>
      <c r="X30" s="70"/>
      <c r="Y30" s="67"/>
      <c r="Z30" s="67"/>
      <c r="AA30" s="67"/>
      <c r="AB30" s="67"/>
      <c r="AC30" s="67"/>
      <c r="AD30" s="67"/>
      <c r="AE30" s="67"/>
      <c r="AF30" s="67"/>
      <c r="AG30" s="67"/>
      <c r="AH30" s="67" t="s">
        <v>124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1:61" outlineLevel="1" x14ac:dyDescent="0.2">
      <c r="A31" s="104">
        <v>23</v>
      </c>
      <c r="B31" s="99" t="s">
        <v>260</v>
      </c>
      <c r="C31" s="80" t="s">
        <v>261</v>
      </c>
      <c r="D31" s="76" t="s">
        <v>171</v>
      </c>
      <c r="E31" s="107">
        <v>8</v>
      </c>
      <c r="F31" s="109">
        <v>138.69999999999999</v>
      </c>
      <c r="G31" s="186"/>
      <c r="H31" s="214"/>
      <c r="I31" s="71">
        <v>138.69999999999999</v>
      </c>
      <c r="J31" s="70">
        <f t="shared" si="0"/>
        <v>1109.5999999999999</v>
      </c>
      <c r="K31" s="71">
        <v>0</v>
      </c>
      <c r="L31" s="70">
        <f t="shared" si="1"/>
        <v>0</v>
      </c>
      <c r="M31" s="70">
        <v>20</v>
      </c>
      <c r="N31" s="70">
        <f t="shared" si="2"/>
        <v>0</v>
      </c>
      <c r="O31" s="70">
        <v>0</v>
      </c>
      <c r="P31" s="70">
        <f t="shared" si="3"/>
        <v>0</v>
      </c>
      <c r="Q31" s="70">
        <v>0</v>
      </c>
      <c r="R31" s="70">
        <f t="shared" si="4"/>
        <v>0</v>
      </c>
      <c r="S31" s="70"/>
      <c r="T31" s="70" t="s">
        <v>119</v>
      </c>
      <c r="U31" s="70" t="s">
        <v>70</v>
      </c>
      <c r="V31" s="70">
        <v>0</v>
      </c>
      <c r="W31" s="70">
        <f t="shared" si="5"/>
        <v>0</v>
      </c>
      <c r="X31" s="70"/>
      <c r="Y31" s="67"/>
      <c r="Z31" s="67"/>
      <c r="AA31" s="67"/>
      <c r="AB31" s="67"/>
      <c r="AC31" s="67"/>
      <c r="AD31" s="67"/>
      <c r="AE31" s="67"/>
      <c r="AF31" s="67"/>
      <c r="AG31" s="67"/>
      <c r="AH31" s="67" t="s">
        <v>124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1:61" outlineLevel="1" x14ac:dyDescent="0.2">
      <c r="A32" s="104">
        <v>24</v>
      </c>
      <c r="B32" s="99" t="s">
        <v>262</v>
      </c>
      <c r="C32" s="80" t="s">
        <v>263</v>
      </c>
      <c r="D32" s="76" t="s">
        <v>154</v>
      </c>
      <c r="E32" s="107">
        <v>36</v>
      </c>
      <c r="F32" s="109">
        <v>0.8</v>
      </c>
      <c r="G32" s="186"/>
      <c r="H32" s="214"/>
      <c r="I32" s="71">
        <v>0.8</v>
      </c>
      <c r="J32" s="70">
        <f t="shared" si="0"/>
        <v>28.8</v>
      </c>
      <c r="K32" s="71">
        <v>0</v>
      </c>
      <c r="L32" s="70">
        <f t="shared" si="1"/>
        <v>0</v>
      </c>
      <c r="M32" s="70">
        <v>20</v>
      </c>
      <c r="N32" s="70">
        <f t="shared" si="2"/>
        <v>0</v>
      </c>
      <c r="O32" s="70">
        <v>0</v>
      </c>
      <c r="P32" s="70">
        <f t="shared" si="3"/>
        <v>0</v>
      </c>
      <c r="Q32" s="70">
        <v>0</v>
      </c>
      <c r="R32" s="70">
        <f t="shared" si="4"/>
        <v>0</v>
      </c>
      <c r="S32" s="70"/>
      <c r="T32" s="70" t="s">
        <v>119</v>
      </c>
      <c r="U32" s="70" t="s">
        <v>70</v>
      </c>
      <c r="V32" s="70">
        <v>0</v>
      </c>
      <c r="W32" s="70">
        <f t="shared" si="5"/>
        <v>0</v>
      </c>
      <c r="X32" s="70"/>
      <c r="Y32" s="67"/>
      <c r="Z32" s="67"/>
      <c r="AA32" s="67"/>
      <c r="AB32" s="67"/>
      <c r="AC32" s="67"/>
      <c r="AD32" s="67"/>
      <c r="AE32" s="67"/>
      <c r="AF32" s="67"/>
      <c r="AG32" s="67"/>
      <c r="AH32" s="67" t="s">
        <v>124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1:61" outlineLevel="1" x14ac:dyDescent="0.2">
      <c r="A33" s="104">
        <v>25</v>
      </c>
      <c r="B33" s="99" t="s">
        <v>264</v>
      </c>
      <c r="C33" s="80" t="s">
        <v>263</v>
      </c>
      <c r="D33" s="76" t="s">
        <v>154</v>
      </c>
      <c r="E33" s="107">
        <v>36</v>
      </c>
      <c r="F33" s="109">
        <v>0.7</v>
      </c>
      <c r="G33" s="186"/>
      <c r="H33" s="214"/>
      <c r="I33" s="71">
        <v>0.7</v>
      </c>
      <c r="J33" s="70">
        <f t="shared" si="0"/>
        <v>25.2</v>
      </c>
      <c r="K33" s="71">
        <v>0</v>
      </c>
      <c r="L33" s="70">
        <f t="shared" si="1"/>
        <v>0</v>
      </c>
      <c r="M33" s="70">
        <v>20</v>
      </c>
      <c r="N33" s="70">
        <f t="shared" si="2"/>
        <v>0</v>
      </c>
      <c r="O33" s="70">
        <v>0</v>
      </c>
      <c r="P33" s="70">
        <f t="shared" si="3"/>
        <v>0</v>
      </c>
      <c r="Q33" s="70">
        <v>0</v>
      </c>
      <c r="R33" s="70">
        <f t="shared" si="4"/>
        <v>0</v>
      </c>
      <c r="S33" s="70"/>
      <c r="T33" s="70" t="s">
        <v>119</v>
      </c>
      <c r="U33" s="70" t="s">
        <v>70</v>
      </c>
      <c r="V33" s="70">
        <v>0</v>
      </c>
      <c r="W33" s="70">
        <f t="shared" si="5"/>
        <v>0</v>
      </c>
      <c r="X33" s="70"/>
      <c r="Y33" s="67"/>
      <c r="Z33" s="67"/>
      <c r="AA33" s="67"/>
      <c r="AB33" s="67"/>
      <c r="AC33" s="67"/>
      <c r="AD33" s="67"/>
      <c r="AE33" s="67"/>
      <c r="AF33" s="67"/>
      <c r="AG33" s="67"/>
      <c r="AH33" s="67" t="s">
        <v>124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1:61" outlineLevel="1" x14ac:dyDescent="0.2">
      <c r="A34" s="104">
        <v>26</v>
      </c>
      <c r="B34" s="99" t="s">
        <v>265</v>
      </c>
      <c r="C34" s="80" t="s">
        <v>266</v>
      </c>
      <c r="D34" s="76" t="s">
        <v>154</v>
      </c>
      <c r="E34" s="107">
        <v>105</v>
      </c>
      <c r="F34" s="109">
        <v>0.8</v>
      </c>
      <c r="G34" s="186"/>
      <c r="H34" s="214"/>
      <c r="I34" s="71">
        <v>0.8</v>
      </c>
      <c r="J34" s="70">
        <f t="shared" si="0"/>
        <v>84</v>
      </c>
      <c r="K34" s="71">
        <v>0</v>
      </c>
      <c r="L34" s="70">
        <f t="shared" si="1"/>
        <v>0</v>
      </c>
      <c r="M34" s="70">
        <v>20</v>
      </c>
      <c r="N34" s="70">
        <f t="shared" si="2"/>
        <v>0</v>
      </c>
      <c r="O34" s="70">
        <v>0</v>
      </c>
      <c r="P34" s="70">
        <f t="shared" si="3"/>
        <v>0</v>
      </c>
      <c r="Q34" s="70">
        <v>0</v>
      </c>
      <c r="R34" s="70">
        <f t="shared" si="4"/>
        <v>0</v>
      </c>
      <c r="S34" s="70"/>
      <c r="T34" s="70" t="s">
        <v>119</v>
      </c>
      <c r="U34" s="70" t="s">
        <v>70</v>
      </c>
      <c r="V34" s="70">
        <v>0</v>
      </c>
      <c r="W34" s="70">
        <f t="shared" si="5"/>
        <v>0</v>
      </c>
      <c r="X34" s="70"/>
      <c r="Y34" s="67"/>
      <c r="Z34" s="67"/>
      <c r="AA34" s="67"/>
      <c r="AB34" s="67"/>
      <c r="AC34" s="67"/>
      <c r="AD34" s="67"/>
      <c r="AE34" s="67"/>
      <c r="AF34" s="67"/>
      <c r="AG34" s="67"/>
      <c r="AH34" s="67" t="s">
        <v>124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1:61" outlineLevel="1" x14ac:dyDescent="0.2">
      <c r="A35" s="104">
        <v>27</v>
      </c>
      <c r="B35" s="99" t="s">
        <v>267</v>
      </c>
      <c r="C35" s="80" t="s">
        <v>266</v>
      </c>
      <c r="D35" s="76" t="s">
        <v>154</v>
      </c>
      <c r="E35" s="107">
        <v>105</v>
      </c>
      <c r="F35" s="109">
        <v>1.2</v>
      </c>
      <c r="G35" s="186"/>
      <c r="H35" s="214"/>
      <c r="I35" s="71">
        <v>1.2</v>
      </c>
      <c r="J35" s="70">
        <f t="shared" si="0"/>
        <v>126</v>
      </c>
      <c r="K35" s="71">
        <v>0</v>
      </c>
      <c r="L35" s="70">
        <f t="shared" si="1"/>
        <v>0</v>
      </c>
      <c r="M35" s="70">
        <v>20</v>
      </c>
      <c r="N35" s="70">
        <f t="shared" si="2"/>
        <v>0</v>
      </c>
      <c r="O35" s="70">
        <v>0</v>
      </c>
      <c r="P35" s="70">
        <f t="shared" si="3"/>
        <v>0</v>
      </c>
      <c r="Q35" s="70">
        <v>0</v>
      </c>
      <c r="R35" s="70">
        <f t="shared" si="4"/>
        <v>0</v>
      </c>
      <c r="S35" s="70"/>
      <c r="T35" s="70" t="s">
        <v>119</v>
      </c>
      <c r="U35" s="70" t="s">
        <v>70</v>
      </c>
      <c r="V35" s="70">
        <v>0</v>
      </c>
      <c r="W35" s="70">
        <f t="shared" si="5"/>
        <v>0</v>
      </c>
      <c r="X35" s="70"/>
      <c r="Y35" s="67"/>
      <c r="Z35" s="67"/>
      <c r="AA35" s="67"/>
      <c r="AB35" s="67"/>
      <c r="AC35" s="67"/>
      <c r="AD35" s="67"/>
      <c r="AE35" s="67"/>
      <c r="AF35" s="67"/>
      <c r="AG35" s="67"/>
      <c r="AH35" s="67" t="s">
        <v>124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1:61" outlineLevel="1" x14ac:dyDescent="0.2">
      <c r="A36" s="104">
        <v>28</v>
      </c>
      <c r="B36" s="99" t="s">
        <v>268</v>
      </c>
      <c r="C36" s="80" t="s">
        <v>269</v>
      </c>
      <c r="D36" s="76" t="s">
        <v>171</v>
      </c>
      <c r="E36" s="107">
        <v>1</v>
      </c>
      <c r="F36" s="109">
        <v>11.1</v>
      </c>
      <c r="G36" s="186"/>
      <c r="H36" s="214"/>
      <c r="I36" s="71">
        <v>11.1</v>
      </c>
      <c r="J36" s="70">
        <f t="shared" si="0"/>
        <v>11.1</v>
      </c>
      <c r="K36" s="71">
        <v>0</v>
      </c>
      <c r="L36" s="70">
        <f t="shared" si="1"/>
        <v>0</v>
      </c>
      <c r="M36" s="70">
        <v>20</v>
      </c>
      <c r="N36" s="70">
        <f t="shared" si="2"/>
        <v>0</v>
      </c>
      <c r="O36" s="70">
        <v>0</v>
      </c>
      <c r="P36" s="70">
        <f t="shared" si="3"/>
        <v>0</v>
      </c>
      <c r="Q36" s="70">
        <v>0</v>
      </c>
      <c r="R36" s="70">
        <f t="shared" si="4"/>
        <v>0</v>
      </c>
      <c r="S36" s="70"/>
      <c r="T36" s="70" t="s">
        <v>119</v>
      </c>
      <c r="U36" s="70" t="s">
        <v>70</v>
      </c>
      <c r="V36" s="70">
        <v>0</v>
      </c>
      <c r="W36" s="70">
        <f t="shared" si="5"/>
        <v>0</v>
      </c>
      <c r="X36" s="70"/>
      <c r="Y36" s="67"/>
      <c r="Z36" s="67"/>
      <c r="AA36" s="67"/>
      <c r="AB36" s="67"/>
      <c r="AC36" s="67"/>
      <c r="AD36" s="67"/>
      <c r="AE36" s="67"/>
      <c r="AF36" s="67"/>
      <c r="AG36" s="67"/>
      <c r="AH36" s="67" t="s">
        <v>124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1:61" outlineLevel="1" x14ac:dyDescent="0.2">
      <c r="A37" s="104">
        <v>29</v>
      </c>
      <c r="B37" s="99" t="s">
        <v>270</v>
      </c>
      <c r="C37" s="80" t="s">
        <v>269</v>
      </c>
      <c r="D37" s="76" t="s">
        <v>171</v>
      </c>
      <c r="E37" s="107">
        <v>1</v>
      </c>
      <c r="F37" s="109">
        <v>22.2</v>
      </c>
      <c r="G37" s="186"/>
      <c r="H37" s="214"/>
      <c r="I37" s="71">
        <v>22.2</v>
      </c>
      <c r="J37" s="70">
        <f t="shared" si="0"/>
        <v>22.2</v>
      </c>
      <c r="K37" s="71">
        <v>0</v>
      </c>
      <c r="L37" s="70">
        <f t="shared" si="1"/>
        <v>0</v>
      </c>
      <c r="M37" s="70">
        <v>20</v>
      </c>
      <c r="N37" s="70">
        <f t="shared" si="2"/>
        <v>0</v>
      </c>
      <c r="O37" s="70">
        <v>0</v>
      </c>
      <c r="P37" s="70">
        <f t="shared" si="3"/>
        <v>0</v>
      </c>
      <c r="Q37" s="70">
        <v>0</v>
      </c>
      <c r="R37" s="70">
        <f t="shared" si="4"/>
        <v>0</v>
      </c>
      <c r="S37" s="70"/>
      <c r="T37" s="70" t="s">
        <v>119</v>
      </c>
      <c r="U37" s="70" t="s">
        <v>70</v>
      </c>
      <c r="V37" s="70">
        <v>0</v>
      </c>
      <c r="W37" s="70">
        <f t="shared" si="5"/>
        <v>0</v>
      </c>
      <c r="X37" s="70"/>
      <c r="Y37" s="67"/>
      <c r="Z37" s="67"/>
      <c r="AA37" s="67"/>
      <c r="AB37" s="67"/>
      <c r="AC37" s="67"/>
      <c r="AD37" s="67"/>
      <c r="AE37" s="67"/>
      <c r="AF37" s="67"/>
      <c r="AG37" s="67"/>
      <c r="AH37" s="67" t="s">
        <v>124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outlineLevel="1" x14ac:dyDescent="0.2">
      <c r="A38" s="104">
        <v>30</v>
      </c>
      <c r="B38" s="99" t="s">
        <v>271</v>
      </c>
      <c r="C38" s="80" t="s">
        <v>272</v>
      </c>
      <c r="D38" s="76" t="s">
        <v>273</v>
      </c>
      <c r="E38" s="107">
        <v>0.14000000000000001</v>
      </c>
      <c r="F38" s="109">
        <v>27.2</v>
      </c>
      <c r="G38" s="186"/>
      <c r="H38" s="214"/>
      <c r="I38" s="71">
        <v>27.2</v>
      </c>
      <c r="J38" s="70">
        <f t="shared" si="0"/>
        <v>3.81</v>
      </c>
      <c r="K38" s="71">
        <v>0</v>
      </c>
      <c r="L38" s="70">
        <f t="shared" si="1"/>
        <v>0</v>
      </c>
      <c r="M38" s="70">
        <v>20</v>
      </c>
      <c r="N38" s="70">
        <f t="shared" si="2"/>
        <v>0</v>
      </c>
      <c r="O38" s="70">
        <v>0</v>
      </c>
      <c r="P38" s="70">
        <f t="shared" si="3"/>
        <v>0</v>
      </c>
      <c r="Q38" s="70">
        <v>0</v>
      </c>
      <c r="R38" s="70">
        <f t="shared" si="4"/>
        <v>0</v>
      </c>
      <c r="S38" s="70"/>
      <c r="T38" s="70" t="s">
        <v>119</v>
      </c>
      <c r="U38" s="70" t="s">
        <v>70</v>
      </c>
      <c r="V38" s="70">
        <v>0</v>
      </c>
      <c r="W38" s="70">
        <f t="shared" si="5"/>
        <v>0</v>
      </c>
      <c r="X38" s="70"/>
      <c r="Y38" s="67"/>
      <c r="Z38" s="67"/>
      <c r="AA38" s="67"/>
      <c r="AB38" s="67"/>
      <c r="AC38" s="67"/>
      <c r="AD38" s="67"/>
      <c r="AE38" s="67"/>
      <c r="AF38" s="67"/>
      <c r="AG38" s="67"/>
      <c r="AH38" s="67" t="s">
        <v>124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outlineLevel="1" x14ac:dyDescent="0.2">
      <c r="A39" s="104">
        <v>31</v>
      </c>
      <c r="B39" s="99" t="s">
        <v>274</v>
      </c>
      <c r="C39" s="80" t="s">
        <v>275</v>
      </c>
      <c r="D39" s="76" t="s">
        <v>154</v>
      </c>
      <c r="E39" s="107">
        <v>146</v>
      </c>
      <c r="F39" s="109">
        <v>4.2</v>
      </c>
      <c r="G39" s="186"/>
      <c r="H39" s="214"/>
      <c r="I39" s="71">
        <v>0</v>
      </c>
      <c r="J39" s="70">
        <f t="shared" si="0"/>
        <v>0</v>
      </c>
      <c r="K39" s="71">
        <v>4.2</v>
      </c>
      <c r="L39" s="70">
        <f t="shared" si="1"/>
        <v>613.20000000000005</v>
      </c>
      <c r="M39" s="70">
        <v>20</v>
      </c>
      <c r="N39" s="70">
        <f t="shared" si="2"/>
        <v>0</v>
      </c>
      <c r="O39" s="70">
        <v>0</v>
      </c>
      <c r="P39" s="70">
        <f t="shared" si="3"/>
        <v>0</v>
      </c>
      <c r="Q39" s="70">
        <v>0</v>
      </c>
      <c r="R39" s="70">
        <f t="shared" si="4"/>
        <v>0</v>
      </c>
      <c r="S39" s="70"/>
      <c r="T39" s="70" t="s">
        <v>119</v>
      </c>
      <c r="U39" s="70" t="s">
        <v>70</v>
      </c>
      <c r="V39" s="70">
        <v>0</v>
      </c>
      <c r="W39" s="70">
        <f t="shared" si="5"/>
        <v>0</v>
      </c>
      <c r="X39" s="70"/>
      <c r="Y39" s="67"/>
      <c r="Z39" s="67"/>
      <c r="AA39" s="67"/>
      <c r="AB39" s="67"/>
      <c r="AC39" s="67"/>
      <c r="AD39" s="67"/>
      <c r="AE39" s="67"/>
      <c r="AF39" s="67"/>
      <c r="AG39" s="67"/>
      <c r="AH39" s="67" t="s">
        <v>75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outlineLevel="1" x14ac:dyDescent="0.2">
      <c r="A40" s="104">
        <v>32</v>
      </c>
      <c r="B40" s="99" t="s">
        <v>276</v>
      </c>
      <c r="C40" s="80" t="s">
        <v>277</v>
      </c>
      <c r="D40" s="76" t="s">
        <v>154</v>
      </c>
      <c r="E40" s="107">
        <v>146</v>
      </c>
      <c r="F40" s="109">
        <v>1.7</v>
      </c>
      <c r="G40" s="186"/>
      <c r="H40" s="214"/>
      <c r="I40" s="71">
        <v>0</v>
      </c>
      <c r="J40" s="70">
        <f t="shared" si="0"/>
        <v>0</v>
      </c>
      <c r="K40" s="71">
        <v>1.7</v>
      </c>
      <c r="L40" s="70">
        <f t="shared" si="1"/>
        <v>248.2</v>
      </c>
      <c r="M40" s="70">
        <v>20</v>
      </c>
      <c r="N40" s="70">
        <f t="shared" si="2"/>
        <v>0</v>
      </c>
      <c r="O40" s="70">
        <v>0</v>
      </c>
      <c r="P40" s="70">
        <f t="shared" si="3"/>
        <v>0</v>
      </c>
      <c r="Q40" s="70">
        <v>0</v>
      </c>
      <c r="R40" s="70">
        <f t="shared" si="4"/>
        <v>0</v>
      </c>
      <c r="S40" s="70"/>
      <c r="T40" s="70" t="s">
        <v>119</v>
      </c>
      <c r="U40" s="70" t="s">
        <v>70</v>
      </c>
      <c r="V40" s="70">
        <v>0</v>
      </c>
      <c r="W40" s="70">
        <f t="shared" si="5"/>
        <v>0</v>
      </c>
      <c r="X40" s="70"/>
      <c r="Y40" s="67"/>
      <c r="Z40" s="67"/>
      <c r="AA40" s="67"/>
      <c r="AB40" s="67"/>
      <c r="AC40" s="67"/>
      <c r="AD40" s="67"/>
      <c r="AE40" s="67"/>
      <c r="AF40" s="67"/>
      <c r="AG40" s="67"/>
      <c r="AH40" s="67" t="s">
        <v>75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outlineLevel="1" x14ac:dyDescent="0.2">
      <c r="A41" s="104">
        <v>33</v>
      </c>
      <c r="B41" s="99" t="s">
        <v>278</v>
      </c>
      <c r="C41" s="80" t="s">
        <v>279</v>
      </c>
      <c r="D41" s="76" t="s">
        <v>171</v>
      </c>
      <c r="E41" s="107">
        <v>4</v>
      </c>
      <c r="F41" s="109">
        <v>90.9</v>
      </c>
      <c r="G41" s="186"/>
      <c r="H41" s="214"/>
      <c r="I41" s="71">
        <v>90.9</v>
      </c>
      <c r="J41" s="70">
        <f t="shared" ref="J41:J59" si="6">ROUND(E41*I41,2)</f>
        <v>363.6</v>
      </c>
      <c r="K41" s="71">
        <v>0</v>
      </c>
      <c r="L41" s="70">
        <f t="shared" ref="L41:L59" si="7">ROUND(E41*K41,2)</f>
        <v>0</v>
      </c>
      <c r="M41" s="70">
        <v>20</v>
      </c>
      <c r="N41" s="70">
        <f t="shared" ref="N41:N59" si="8">H41*(1+M41/100)</f>
        <v>0</v>
      </c>
      <c r="O41" s="70">
        <v>0</v>
      </c>
      <c r="P41" s="70">
        <f t="shared" ref="P41:P59" si="9">ROUND(E41*O41,2)</f>
        <v>0</v>
      </c>
      <c r="Q41" s="70">
        <v>0</v>
      </c>
      <c r="R41" s="70">
        <f t="shared" ref="R41:R59" si="10">ROUND(E41*Q41,2)</f>
        <v>0</v>
      </c>
      <c r="S41" s="70"/>
      <c r="T41" s="70" t="s">
        <v>119</v>
      </c>
      <c r="U41" s="70" t="s">
        <v>70</v>
      </c>
      <c r="V41" s="70">
        <v>0</v>
      </c>
      <c r="W41" s="70">
        <f t="shared" ref="W41:W59" si="11">ROUND(E41*V41,2)</f>
        <v>0</v>
      </c>
      <c r="X41" s="70"/>
      <c r="Y41" s="67"/>
      <c r="Z41" s="67"/>
      <c r="AA41" s="67"/>
      <c r="AB41" s="67"/>
      <c r="AC41" s="67"/>
      <c r="AD41" s="67"/>
      <c r="AE41" s="67"/>
      <c r="AF41" s="67"/>
      <c r="AG41" s="67"/>
      <c r="AH41" s="67" t="s">
        <v>124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outlineLevel="1" x14ac:dyDescent="0.2">
      <c r="A42" s="104">
        <v>34</v>
      </c>
      <c r="B42" s="99" t="s">
        <v>280</v>
      </c>
      <c r="C42" s="80" t="s">
        <v>281</v>
      </c>
      <c r="D42" s="76" t="s">
        <v>159</v>
      </c>
      <c r="E42" s="107">
        <v>1</v>
      </c>
      <c r="F42" s="109">
        <v>10.8</v>
      </c>
      <c r="G42" s="186"/>
      <c r="H42" s="214"/>
      <c r="I42" s="71">
        <v>10.8</v>
      </c>
      <c r="J42" s="70">
        <f t="shared" si="6"/>
        <v>10.8</v>
      </c>
      <c r="K42" s="71">
        <v>0</v>
      </c>
      <c r="L42" s="70">
        <f t="shared" si="7"/>
        <v>0</v>
      </c>
      <c r="M42" s="70">
        <v>20</v>
      </c>
      <c r="N42" s="70">
        <f t="shared" si="8"/>
        <v>0</v>
      </c>
      <c r="O42" s="70">
        <v>0</v>
      </c>
      <c r="P42" s="70">
        <f t="shared" si="9"/>
        <v>0</v>
      </c>
      <c r="Q42" s="70">
        <v>0</v>
      </c>
      <c r="R42" s="70">
        <f t="shared" si="10"/>
        <v>0</v>
      </c>
      <c r="S42" s="70"/>
      <c r="T42" s="70" t="s">
        <v>119</v>
      </c>
      <c r="U42" s="70" t="s">
        <v>70</v>
      </c>
      <c r="V42" s="70">
        <v>0</v>
      </c>
      <c r="W42" s="70">
        <f t="shared" si="11"/>
        <v>0</v>
      </c>
      <c r="X42" s="70"/>
      <c r="Y42" s="67"/>
      <c r="Z42" s="67"/>
      <c r="AA42" s="67"/>
      <c r="AB42" s="67"/>
      <c r="AC42" s="67"/>
      <c r="AD42" s="67"/>
      <c r="AE42" s="67"/>
      <c r="AF42" s="67"/>
      <c r="AG42" s="67"/>
      <c r="AH42" s="67" t="s">
        <v>124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outlineLevel="1" x14ac:dyDescent="0.2">
      <c r="A43" s="104">
        <v>35</v>
      </c>
      <c r="B43" s="99" t="s">
        <v>282</v>
      </c>
      <c r="C43" s="80" t="s">
        <v>283</v>
      </c>
      <c r="D43" s="76" t="s">
        <v>68</v>
      </c>
      <c r="E43" s="107">
        <v>1.5</v>
      </c>
      <c r="F43" s="109">
        <v>94</v>
      </c>
      <c r="G43" s="186"/>
      <c r="H43" s="214"/>
      <c r="I43" s="71">
        <v>94</v>
      </c>
      <c r="J43" s="70">
        <f t="shared" si="6"/>
        <v>141</v>
      </c>
      <c r="K43" s="71">
        <v>0</v>
      </c>
      <c r="L43" s="70">
        <f t="shared" si="7"/>
        <v>0</v>
      </c>
      <c r="M43" s="70">
        <v>20</v>
      </c>
      <c r="N43" s="70">
        <f t="shared" si="8"/>
        <v>0</v>
      </c>
      <c r="O43" s="70">
        <v>0</v>
      </c>
      <c r="P43" s="70">
        <f t="shared" si="9"/>
        <v>0</v>
      </c>
      <c r="Q43" s="70">
        <v>0</v>
      </c>
      <c r="R43" s="70">
        <f t="shared" si="10"/>
        <v>0</v>
      </c>
      <c r="S43" s="70"/>
      <c r="T43" s="70" t="s">
        <v>119</v>
      </c>
      <c r="U43" s="70" t="s">
        <v>70</v>
      </c>
      <c r="V43" s="70">
        <v>0</v>
      </c>
      <c r="W43" s="70">
        <f t="shared" si="11"/>
        <v>0</v>
      </c>
      <c r="X43" s="70"/>
      <c r="Y43" s="67"/>
      <c r="Z43" s="67"/>
      <c r="AA43" s="67"/>
      <c r="AB43" s="67"/>
      <c r="AC43" s="67"/>
      <c r="AD43" s="67"/>
      <c r="AE43" s="67"/>
      <c r="AF43" s="67"/>
      <c r="AG43" s="67"/>
      <c r="AH43" s="67" t="s">
        <v>124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outlineLevel="1" x14ac:dyDescent="0.2">
      <c r="A44" s="104">
        <v>36</v>
      </c>
      <c r="B44" s="99" t="s">
        <v>284</v>
      </c>
      <c r="C44" s="80" t="s">
        <v>283</v>
      </c>
      <c r="D44" s="76" t="s">
        <v>68</v>
      </c>
      <c r="E44" s="107">
        <v>1.5</v>
      </c>
      <c r="F44" s="109">
        <v>4.4000000000000004</v>
      </c>
      <c r="G44" s="186"/>
      <c r="H44" s="214"/>
      <c r="I44" s="71">
        <v>4.4000000000000004</v>
      </c>
      <c r="J44" s="70">
        <f t="shared" si="6"/>
        <v>6.6</v>
      </c>
      <c r="K44" s="71">
        <v>0</v>
      </c>
      <c r="L44" s="70">
        <f t="shared" si="7"/>
        <v>0</v>
      </c>
      <c r="M44" s="70">
        <v>20</v>
      </c>
      <c r="N44" s="70">
        <f t="shared" si="8"/>
        <v>0</v>
      </c>
      <c r="O44" s="70">
        <v>0</v>
      </c>
      <c r="P44" s="70">
        <f t="shared" si="9"/>
        <v>0</v>
      </c>
      <c r="Q44" s="70">
        <v>0</v>
      </c>
      <c r="R44" s="70">
        <f t="shared" si="10"/>
        <v>0</v>
      </c>
      <c r="S44" s="70"/>
      <c r="T44" s="70" t="s">
        <v>119</v>
      </c>
      <c r="U44" s="70" t="s">
        <v>70</v>
      </c>
      <c r="V44" s="70">
        <v>0</v>
      </c>
      <c r="W44" s="70">
        <f t="shared" si="11"/>
        <v>0</v>
      </c>
      <c r="X44" s="70"/>
      <c r="Y44" s="67"/>
      <c r="Z44" s="67"/>
      <c r="AA44" s="67"/>
      <c r="AB44" s="67"/>
      <c r="AC44" s="67"/>
      <c r="AD44" s="67"/>
      <c r="AE44" s="67"/>
      <c r="AF44" s="67"/>
      <c r="AG44" s="67"/>
      <c r="AH44" s="67" t="s">
        <v>124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outlineLevel="1" x14ac:dyDescent="0.2">
      <c r="A45" s="104">
        <v>37</v>
      </c>
      <c r="B45" s="99" t="s">
        <v>285</v>
      </c>
      <c r="C45" s="80" t="s">
        <v>286</v>
      </c>
      <c r="D45" s="76" t="s">
        <v>154</v>
      </c>
      <c r="E45" s="107">
        <v>146</v>
      </c>
      <c r="F45" s="109">
        <v>1</v>
      </c>
      <c r="G45" s="186"/>
      <c r="H45" s="214"/>
      <c r="I45" s="71">
        <v>1</v>
      </c>
      <c r="J45" s="70">
        <f t="shared" si="6"/>
        <v>146</v>
      </c>
      <c r="K45" s="71">
        <v>0</v>
      </c>
      <c r="L45" s="70">
        <f t="shared" si="7"/>
        <v>0</v>
      </c>
      <c r="M45" s="70">
        <v>20</v>
      </c>
      <c r="N45" s="70">
        <f t="shared" si="8"/>
        <v>0</v>
      </c>
      <c r="O45" s="70">
        <v>0</v>
      </c>
      <c r="P45" s="70">
        <f t="shared" si="9"/>
        <v>0</v>
      </c>
      <c r="Q45" s="70">
        <v>0</v>
      </c>
      <c r="R45" s="70">
        <f t="shared" si="10"/>
        <v>0</v>
      </c>
      <c r="S45" s="70"/>
      <c r="T45" s="70" t="s">
        <v>119</v>
      </c>
      <c r="U45" s="70" t="s">
        <v>70</v>
      </c>
      <c r="V45" s="70">
        <v>0</v>
      </c>
      <c r="W45" s="70">
        <f t="shared" si="11"/>
        <v>0</v>
      </c>
      <c r="X45" s="70"/>
      <c r="Y45" s="67"/>
      <c r="Z45" s="67"/>
      <c r="AA45" s="67"/>
      <c r="AB45" s="67"/>
      <c r="AC45" s="67"/>
      <c r="AD45" s="67"/>
      <c r="AE45" s="67"/>
      <c r="AF45" s="67"/>
      <c r="AG45" s="67"/>
      <c r="AH45" s="67" t="s">
        <v>124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outlineLevel="1" x14ac:dyDescent="0.2">
      <c r="A46" s="104">
        <v>38</v>
      </c>
      <c r="B46" s="99" t="s">
        <v>287</v>
      </c>
      <c r="C46" s="80" t="s">
        <v>286</v>
      </c>
      <c r="D46" s="76" t="s">
        <v>154</v>
      </c>
      <c r="E46" s="107">
        <v>146</v>
      </c>
      <c r="F46" s="109">
        <v>0.1</v>
      </c>
      <c r="G46" s="186"/>
      <c r="H46" s="214"/>
      <c r="I46" s="71">
        <v>0.1</v>
      </c>
      <c r="J46" s="70">
        <f t="shared" si="6"/>
        <v>14.6</v>
      </c>
      <c r="K46" s="71">
        <v>0</v>
      </c>
      <c r="L46" s="70">
        <f t="shared" si="7"/>
        <v>0</v>
      </c>
      <c r="M46" s="70">
        <v>20</v>
      </c>
      <c r="N46" s="70">
        <f t="shared" si="8"/>
        <v>0</v>
      </c>
      <c r="O46" s="70">
        <v>0</v>
      </c>
      <c r="P46" s="70">
        <f t="shared" si="9"/>
        <v>0</v>
      </c>
      <c r="Q46" s="70">
        <v>0</v>
      </c>
      <c r="R46" s="70">
        <f t="shared" si="10"/>
        <v>0</v>
      </c>
      <c r="S46" s="70"/>
      <c r="T46" s="70" t="s">
        <v>119</v>
      </c>
      <c r="U46" s="70" t="s">
        <v>70</v>
      </c>
      <c r="V46" s="70">
        <v>0</v>
      </c>
      <c r="W46" s="70">
        <f t="shared" si="11"/>
        <v>0</v>
      </c>
      <c r="X46" s="70"/>
      <c r="Y46" s="67"/>
      <c r="Z46" s="67"/>
      <c r="AA46" s="67"/>
      <c r="AB46" s="67"/>
      <c r="AC46" s="67"/>
      <c r="AD46" s="67"/>
      <c r="AE46" s="67"/>
      <c r="AF46" s="67"/>
      <c r="AG46" s="67"/>
      <c r="AH46" s="67" t="s">
        <v>124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outlineLevel="1" x14ac:dyDescent="0.2">
      <c r="A47" s="104">
        <v>39</v>
      </c>
      <c r="B47" s="99" t="s">
        <v>288</v>
      </c>
      <c r="C47" s="80" t="s">
        <v>289</v>
      </c>
      <c r="D47" s="76" t="s">
        <v>154</v>
      </c>
      <c r="E47" s="107">
        <v>146</v>
      </c>
      <c r="F47" s="109">
        <v>4.2</v>
      </c>
      <c r="G47" s="186"/>
      <c r="H47" s="214"/>
      <c r="I47" s="71">
        <v>4.2</v>
      </c>
      <c r="J47" s="70">
        <f t="shared" si="6"/>
        <v>613.20000000000005</v>
      </c>
      <c r="K47" s="71">
        <v>0</v>
      </c>
      <c r="L47" s="70">
        <f t="shared" si="7"/>
        <v>0</v>
      </c>
      <c r="M47" s="70">
        <v>20</v>
      </c>
      <c r="N47" s="70">
        <f t="shared" si="8"/>
        <v>0</v>
      </c>
      <c r="O47" s="70">
        <v>0</v>
      </c>
      <c r="P47" s="70">
        <f t="shared" si="9"/>
        <v>0</v>
      </c>
      <c r="Q47" s="70">
        <v>0</v>
      </c>
      <c r="R47" s="70">
        <f t="shared" si="10"/>
        <v>0</v>
      </c>
      <c r="S47" s="70"/>
      <c r="T47" s="70" t="s">
        <v>119</v>
      </c>
      <c r="U47" s="70" t="s">
        <v>70</v>
      </c>
      <c r="V47" s="70">
        <v>0</v>
      </c>
      <c r="W47" s="70">
        <f t="shared" si="11"/>
        <v>0</v>
      </c>
      <c r="X47" s="70"/>
      <c r="Y47" s="67"/>
      <c r="Z47" s="67"/>
      <c r="AA47" s="67"/>
      <c r="AB47" s="67"/>
      <c r="AC47" s="67"/>
      <c r="AD47" s="67"/>
      <c r="AE47" s="67"/>
      <c r="AF47" s="67"/>
      <c r="AG47" s="67"/>
      <c r="AH47" s="67" t="s">
        <v>124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outlineLevel="1" x14ac:dyDescent="0.2">
      <c r="A48" s="104">
        <v>40</v>
      </c>
      <c r="B48" s="99" t="s">
        <v>290</v>
      </c>
      <c r="C48" s="80" t="s">
        <v>291</v>
      </c>
      <c r="D48" s="76" t="s">
        <v>154</v>
      </c>
      <c r="E48" s="107">
        <v>15</v>
      </c>
      <c r="F48" s="109">
        <v>3.6</v>
      </c>
      <c r="G48" s="186"/>
      <c r="H48" s="214"/>
      <c r="I48" s="71">
        <v>3.6</v>
      </c>
      <c r="J48" s="70">
        <f t="shared" si="6"/>
        <v>54</v>
      </c>
      <c r="K48" s="71">
        <v>0</v>
      </c>
      <c r="L48" s="70">
        <f t="shared" si="7"/>
        <v>0</v>
      </c>
      <c r="M48" s="70">
        <v>20</v>
      </c>
      <c r="N48" s="70">
        <f t="shared" si="8"/>
        <v>0</v>
      </c>
      <c r="O48" s="70">
        <v>0</v>
      </c>
      <c r="P48" s="70">
        <f t="shared" si="9"/>
        <v>0</v>
      </c>
      <c r="Q48" s="70">
        <v>0</v>
      </c>
      <c r="R48" s="70">
        <f t="shared" si="10"/>
        <v>0</v>
      </c>
      <c r="S48" s="70"/>
      <c r="T48" s="70" t="s">
        <v>119</v>
      </c>
      <c r="U48" s="70" t="s">
        <v>70</v>
      </c>
      <c r="V48" s="70">
        <v>0</v>
      </c>
      <c r="W48" s="70">
        <f t="shared" si="11"/>
        <v>0</v>
      </c>
      <c r="X48" s="70"/>
      <c r="Y48" s="67"/>
      <c r="Z48" s="67"/>
      <c r="AA48" s="67"/>
      <c r="AB48" s="67"/>
      <c r="AC48" s="67"/>
      <c r="AD48" s="67"/>
      <c r="AE48" s="67"/>
      <c r="AF48" s="67"/>
      <c r="AG48" s="67"/>
      <c r="AH48" s="67" t="s">
        <v>124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1:61" outlineLevel="1" x14ac:dyDescent="0.2">
      <c r="A49" s="104">
        <v>41</v>
      </c>
      <c r="B49" s="99" t="s">
        <v>292</v>
      </c>
      <c r="C49" s="80" t="s">
        <v>293</v>
      </c>
      <c r="D49" s="76" t="s">
        <v>154</v>
      </c>
      <c r="E49" s="107">
        <v>15</v>
      </c>
      <c r="F49" s="109">
        <v>3.1</v>
      </c>
      <c r="G49" s="186"/>
      <c r="H49" s="214"/>
      <c r="I49" s="71">
        <v>3.1</v>
      </c>
      <c r="J49" s="70">
        <f t="shared" si="6"/>
        <v>46.5</v>
      </c>
      <c r="K49" s="71">
        <v>0</v>
      </c>
      <c r="L49" s="70">
        <f t="shared" si="7"/>
        <v>0</v>
      </c>
      <c r="M49" s="70">
        <v>20</v>
      </c>
      <c r="N49" s="70">
        <f t="shared" si="8"/>
        <v>0</v>
      </c>
      <c r="O49" s="70">
        <v>0</v>
      </c>
      <c r="P49" s="70">
        <f t="shared" si="9"/>
        <v>0</v>
      </c>
      <c r="Q49" s="70">
        <v>0</v>
      </c>
      <c r="R49" s="70">
        <f t="shared" si="10"/>
        <v>0</v>
      </c>
      <c r="S49" s="70"/>
      <c r="T49" s="70" t="s">
        <v>119</v>
      </c>
      <c r="U49" s="70" t="s">
        <v>70</v>
      </c>
      <c r="V49" s="70">
        <v>0</v>
      </c>
      <c r="W49" s="70">
        <f t="shared" si="11"/>
        <v>0</v>
      </c>
      <c r="X49" s="70"/>
      <c r="Y49" s="67"/>
      <c r="Z49" s="67"/>
      <c r="AA49" s="67"/>
      <c r="AB49" s="67"/>
      <c r="AC49" s="67"/>
      <c r="AD49" s="67"/>
      <c r="AE49" s="67"/>
      <c r="AF49" s="67"/>
      <c r="AG49" s="67"/>
      <c r="AH49" s="67" t="s">
        <v>124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1:61" outlineLevel="1" x14ac:dyDescent="0.2">
      <c r="A50" s="104">
        <v>42</v>
      </c>
      <c r="B50" s="99" t="s">
        <v>294</v>
      </c>
      <c r="C50" s="80" t="s">
        <v>295</v>
      </c>
      <c r="D50" s="76" t="s">
        <v>154</v>
      </c>
      <c r="E50" s="107">
        <v>35</v>
      </c>
      <c r="F50" s="109">
        <v>1.2</v>
      </c>
      <c r="G50" s="186"/>
      <c r="H50" s="214"/>
      <c r="I50" s="71">
        <v>1.2</v>
      </c>
      <c r="J50" s="70">
        <f t="shared" si="6"/>
        <v>42</v>
      </c>
      <c r="K50" s="71">
        <v>0</v>
      </c>
      <c r="L50" s="70">
        <f t="shared" si="7"/>
        <v>0</v>
      </c>
      <c r="M50" s="70">
        <v>20</v>
      </c>
      <c r="N50" s="70">
        <f t="shared" si="8"/>
        <v>0</v>
      </c>
      <c r="O50" s="70">
        <v>0</v>
      </c>
      <c r="P50" s="70">
        <f t="shared" si="9"/>
        <v>0</v>
      </c>
      <c r="Q50" s="70">
        <v>0</v>
      </c>
      <c r="R50" s="70">
        <f t="shared" si="10"/>
        <v>0</v>
      </c>
      <c r="S50" s="70"/>
      <c r="T50" s="70" t="s">
        <v>119</v>
      </c>
      <c r="U50" s="70" t="s">
        <v>70</v>
      </c>
      <c r="V50" s="70">
        <v>0</v>
      </c>
      <c r="W50" s="70">
        <f t="shared" si="11"/>
        <v>0</v>
      </c>
      <c r="X50" s="70"/>
      <c r="Y50" s="67"/>
      <c r="Z50" s="67"/>
      <c r="AA50" s="67"/>
      <c r="AB50" s="67"/>
      <c r="AC50" s="67"/>
      <c r="AD50" s="67"/>
      <c r="AE50" s="67"/>
      <c r="AF50" s="67"/>
      <c r="AG50" s="67"/>
      <c r="AH50" s="67" t="s">
        <v>124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1:61" outlineLevel="1" x14ac:dyDescent="0.2">
      <c r="A51" s="104">
        <v>43</v>
      </c>
      <c r="B51" s="99" t="s">
        <v>296</v>
      </c>
      <c r="C51" s="80" t="s">
        <v>295</v>
      </c>
      <c r="D51" s="76" t="s">
        <v>154</v>
      </c>
      <c r="E51" s="107">
        <v>35</v>
      </c>
      <c r="F51" s="109">
        <v>0.8</v>
      </c>
      <c r="G51" s="186"/>
      <c r="H51" s="214"/>
      <c r="I51" s="71">
        <v>0.8</v>
      </c>
      <c r="J51" s="70">
        <f t="shared" si="6"/>
        <v>28</v>
      </c>
      <c r="K51" s="71">
        <v>0</v>
      </c>
      <c r="L51" s="70">
        <f t="shared" si="7"/>
        <v>0</v>
      </c>
      <c r="M51" s="70">
        <v>20</v>
      </c>
      <c r="N51" s="70">
        <f t="shared" si="8"/>
        <v>0</v>
      </c>
      <c r="O51" s="70">
        <v>0</v>
      </c>
      <c r="P51" s="70">
        <f t="shared" si="9"/>
        <v>0</v>
      </c>
      <c r="Q51" s="70">
        <v>0</v>
      </c>
      <c r="R51" s="70">
        <f t="shared" si="10"/>
        <v>0</v>
      </c>
      <c r="S51" s="70"/>
      <c r="T51" s="70" t="s">
        <v>119</v>
      </c>
      <c r="U51" s="70" t="s">
        <v>70</v>
      </c>
      <c r="V51" s="70">
        <v>0</v>
      </c>
      <c r="W51" s="70">
        <f t="shared" si="11"/>
        <v>0</v>
      </c>
      <c r="X51" s="70"/>
      <c r="Y51" s="67"/>
      <c r="Z51" s="67"/>
      <c r="AA51" s="67"/>
      <c r="AB51" s="67"/>
      <c r="AC51" s="67"/>
      <c r="AD51" s="67"/>
      <c r="AE51" s="67"/>
      <c r="AF51" s="67"/>
      <c r="AG51" s="67"/>
      <c r="AH51" s="67" t="s">
        <v>124</v>
      </c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1:61" outlineLevel="1" x14ac:dyDescent="0.2">
      <c r="A52" s="105">
        <v>44</v>
      </c>
      <c r="B52" s="97" t="s">
        <v>297</v>
      </c>
      <c r="C52" s="78" t="s">
        <v>298</v>
      </c>
      <c r="D52" s="75" t="s">
        <v>154</v>
      </c>
      <c r="E52" s="108">
        <v>10</v>
      </c>
      <c r="F52" s="110">
        <v>2.9</v>
      </c>
      <c r="G52" s="186"/>
      <c r="H52" s="214"/>
      <c r="I52" s="71">
        <v>2.9</v>
      </c>
      <c r="J52" s="70">
        <f t="shared" si="6"/>
        <v>29</v>
      </c>
      <c r="K52" s="71">
        <v>0</v>
      </c>
      <c r="L52" s="70">
        <f t="shared" si="7"/>
        <v>0</v>
      </c>
      <c r="M52" s="70">
        <v>20</v>
      </c>
      <c r="N52" s="70">
        <f t="shared" si="8"/>
        <v>0</v>
      </c>
      <c r="O52" s="70">
        <v>0</v>
      </c>
      <c r="P52" s="70">
        <f t="shared" si="9"/>
        <v>0</v>
      </c>
      <c r="Q52" s="70">
        <v>0</v>
      </c>
      <c r="R52" s="70">
        <f t="shared" si="10"/>
        <v>0</v>
      </c>
      <c r="S52" s="70"/>
      <c r="T52" s="70" t="s">
        <v>119</v>
      </c>
      <c r="U52" s="70" t="s">
        <v>70</v>
      </c>
      <c r="V52" s="70">
        <v>0</v>
      </c>
      <c r="W52" s="70">
        <f t="shared" si="11"/>
        <v>0</v>
      </c>
      <c r="X52" s="70"/>
      <c r="Y52" s="67"/>
      <c r="Z52" s="67"/>
      <c r="AA52" s="67"/>
      <c r="AB52" s="67"/>
      <c r="AC52" s="67"/>
      <c r="AD52" s="67"/>
      <c r="AE52" s="67"/>
      <c r="AF52" s="67"/>
      <c r="AG52" s="67"/>
      <c r="AH52" s="67" t="s">
        <v>124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1:61" outlineLevel="1" x14ac:dyDescent="0.2">
      <c r="A53" s="105">
        <v>45</v>
      </c>
      <c r="B53" s="97" t="s">
        <v>299</v>
      </c>
      <c r="C53" s="78" t="s">
        <v>298</v>
      </c>
      <c r="D53" s="75" t="s">
        <v>154</v>
      </c>
      <c r="E53" s="108">
        <v>10</v>
      </c>
      <c r="F53" s="110">
        <v>9.1</v>
      </c>
      <c r="G53" s="186"/>
      <c r="H53" s="214"/>
      <c r="I53" s="71">
        <v>9.1</v>
      </c>
      <c r="J53" s="70">
        <f t="shared" si="6"/>
        <v>91</v>
      </c>
      <c r="K53" s="71">
        <v>0</v>
      </c>
      <c r="L53" s="70">
        <f t="shared" si="7"/>
        <v>0</v>
      </c>
      <c r="M53" s="70">
        <v>20</v>
      </c>
      <c r="N53" s="70">
        <f t="shared" si="8"/>
        <v>0</v>
      </c>
      <c r="O53" s="70">
        <v>0</v>
      </c>
      <c r="P53" s="70">
        <f t="shared" si="9"/>
        <v>0</v>
      </c>
      <c r="Q53" s="70">
        <v>0</v>
      </c>
      <c r="R53" s="70">
        <f t="shared" si="10"/>
        <v>0</v>
      </c>
      <c r="S53" s="70"/>
      <c r="T53" s="70" t="s">
        <v>119</v>
      </c>
      <c r="U53" s="70" t="s">
        <v>70</v>
      </c>
      <c r="V53" s="70">
        <v>0</v>
      </c>
      <c r="W53" s="70">
        <f t="shared" si="11"/>
        <v>0</v>
      </c>
      <c r="X53" s="70"/>
      <c r="Y53" s="67"/>
      <c r="Z53" s="67"/>
      <c r="AA53" s="67"/>
      <c r="AB53" s="67"/>
      <c r="AC53" s="67"/>
      <c r="AD53" s="67"/>
      <c r="AE53" s="67"/>
      <c r="AF53" s="67"/>
      <c r="AG53" s="67"/>
      <c r="AH53" s="67" t="s">
        <v>124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1:61" outlineLevel="1" x14ac:dyDescent="0.2">
      <c r="A54" s="104">
        <v>46</v>
      </c>
      <c r="B54" s="99" t="s">
        <v>300</v>
      </c>
      <c r="C54" s="80" t="s">
        <v>301</v>
      </c>
      <c r="D54" s="76" t="s">
        <v>171</v>
      </c>
      <c r="E54" s="107">
        <v>4</v>
      </c>
      <c r="F54" s="109">
        <v>3.5</v>
      </c>
      <c r="G54" s="186"/>
      <c r="H54" s="214"/>
      <c r="I54" s="71">
        <v>3.5</v>
      </c>
      <c r="J54" s="70">
        <f t="shared" si="6"/>
        <v>14</v>
      </c>
      <c r="K54" s="71">
        <v>0</v>
      </c>
      <c r="L54" s="70">
        <f t="shared" si="7"/>
        <v>0</v>
      </c>
      <c r="M54" s="70">
        <v>20</v>
      </c>
      <c r="N54" s="70">
        <f t="shared" si="8"/>
        <v>0</v>
      </c>
      <c r="O54" s="70">
        <v>0</v>
      </c>
      <c r="P54" s="70">
        <f t="shared" si="9"/>
        <v>0</v>
      </c>
      <c r="Q54" s="70">
        <v>0</v>
      </c>
      <c r="R54" s="70">
        <f t="shared" si="10"/>
        <v>0</v>
      </c>
      <c r="S54" s="70"/>
      <c r="T54" s="70" t="s">
        <v>119</v>
      </c>
      <c r="U54" s="70" t="s">
        <v>70</v>
      </c>
      <c r="V54" s="70">
        <v>0</v>
      </c>
      <c r="W54" s="70">
        <f t="shared" si="11"/>
        <v>0</v>
      </c>
      <c r="X54" s="70"/>
      <c r="Y54" s="67"/>
      <c r="Z54" s="67"/>
      <c r="AA54" s="67"/>
      <c r="AB54" s="67"/>
      <c r="AC54" s="67"/>
      <c r="AD54" s="67"/>
      <c r="AE54" s="67"/>
      <c r="AF54" s="67"/>
      <c r="AG54" s="67"/>
      <c r="AH54" s="67" t="s">
        <v>124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1:61" outlineLevel="1" x14ac:dyDescent="0.2">
      <c r="A55" s="104">
        <v>47</v>
      </c>
      <c r="B55" s="99" t="s">
        <v>302</v>
      </c>
      <c r="C55" s="80" t="s">
        <v>303</v>
      </c>
      <c r="D55" s="76" t="s">
        <v>171</v>
      </c>
      <c r="E55" s="107">
        <v>4</v>
      </c>
      <c r="F55" s="109">
        <v>74.900000000000006</v>
      </c>
      <c r="G55" s="186"/>
      <c r="H55" s="214"/>
      <c r="I55" s="71">
        <v>74.900000000000006</v>
      </c>
      <c r="J55" s="70">
        <f t="shared" si="6"/>
        <v>299.60000000000002</v>
      </c>
      <c r="K55" s="71">
        <v>0</v>
      </c>
      <c r="L55" s="70">
        <f t="shared" si="7"/>
        <v>0</v>
      </c>
      <c r="M55" s="70">
        <v>20</v>
      </c>
      <c r="N55" s="70">
        <f t="shared" si="8"/>
        <v>0</v>
      </c>
      <c r="O55" s="70">
        <v>0</v>
      </c>
      <c r="P55" s="70">
        <f t="shared" si="9"/>
        <v>0</v>
      </c>
      <c r="Q55" s="70">
        <v>0</v>
      </c>
      <c r="R55" s="70">
        <f t="shared" si="10"/>
        <v>0</v>
      </c>
      <c r="S55" s="70"/>
      <c r="T55" s="70" t="s">
        <v>119</v>
      </c>
      <c r="U55" s="70" t="s">
        <v>70</v>
      </c>
      <c r="V55" s="70">
        <v>0</v>
      </c>
      <c r="W55" s="70">
        <f t="shared" si="11"/>
        <v>0</v>
      </c>
      <c r="X55" s="70"/>
      <c r="Y55" s="67"/>
      <c r="Z55" s="67"/>
      <c r="AA55" s="67"/>
      <c r="AB55" s="67"/>
      <c r="AC55" s="67"/>
      <c r="AD55" s="67"/>
      <c r="AE55" s="67"/>
      <c r="AF55" s="67"/>
      <c r="AG55" s="67"/>
      <c r="AH55" s="67" t="s">
        <v>124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outlineLevel="1" x14ac:dyDescent="0.2">
      <c r="A56" s="104">
        <v>48</v>
      </c>
      <c r="B56" s="99" t="s">
        <v>304</v>
      </c>
      <c r="C56" s="80" t="s">
        <v>305</v>
      </c>
      <c r="D56" s="76" t="s">
        <v>154</v>
      </c>
      <c r="E56" s="107">
        <v>75</v>
      </c>
      <c r="F56" s="109">
        <v>0.8</v>
      </c>
      <c r="G56" s="186"/>
      <c r="H56" s="214"/>
      <c r="I56" s="71">
        <v>0.8</v>
      </c>
      <c r="J56" s="70">
        <f t="shared" si="6"/>
        <v>60</v>
      </c>
      <c r="K56" s="71">
        <v>0</v>
      </c>
      <c r="L56" s="70">
        <f t="shared" si="7"/>
        <v>0</v>
      </c>
      <c r="M56" s="70">
        <v>20</v>
      </c>
      <c r="N56" s="70">
        <f t="shared" si="8"/>
        <v>0</v>
      </c>
      <c r="O56" s="70">
        <v>0</v>
      </c>
      <c r="P56" s="70">
        <f t="shared" si="9"/>
        <v>0</v>
      </c>
      <c r="Q56" s="70">
        <v>0</v>
      </c>
      <c r="R56" s="70">
        <f t="shared" si="10"/>
        <v>0</v>
      </c>
      <c r="S56" s="70"/>
      <c r="T56" s="70" t="s">
        <v>119</v>
      </c>
      <c r="U56" s="70" t="s">
        <v>70</v>
      </c>
      <c r="V56" s="70">
        <v>0</v>
      </c>
      <c r="W56" s="70">
        <f t="shared" si="11"/>
        <v>0</v>
      </c>
      <c r="X56" s="70"/>
      <c r="Y56" s="67"/>
      <c r="Z56" s="67"/>
      <c r="AA56" s="67"/>
      <c r="AB56" s="67"/>
      <c r="AC56" s="67"/>
      <c r="AD56" s="67"/>
      <c r="AE56" s="67"/>
      <c r="AF56" s="67"/>
      <c r="AG56" s="67"/>
      <c r="AH56" s="67" t="s">
        <v>124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outlineLevel="1" x14ac:dyDescent="0.2">
      <c r="A57" s="104">
        <v>49</v>
      </c>
      <c r="B57" s="99" t="s">
        <v>306</v>
      </c>
      <c r="C57" s="80" t="s">
        <v>305</v>
      </c>
      <c r="D57" s="76" t="s">
        <v>154</v>
      </c>
      <c r="E57" s="107">
        <v>75</v>
      </c>
      <c r="F57" s="109">
        <v>2.2000000000000002</v>
      </c>
      <c r="G57" s="186"/>
      <c r="H57" s="214"/>
      <c r="I57" s="71">
        <v>2.2000000000000002</v>
      </c>
      <c r="J57" s="70">
        <f t="shared" si="6"/>
        <v>165</v>
      </c>
      <c r="K57" s="71">
        <v>0</v>
      </c>
      <c r="L57" s="70">
        <f t="shared" si="7"/>
        <v>0</v>
      </c>
      <c r="M57" s="70">
        <v>20</v>
      </c>
      <c r="N57" s="70">
        <f t="shared" si="8"/>
        <v>0</v>
      </c>
      <c r="O57" s="70">
        <v>0</v>
      </c>
      <c r="P57" s="70">
        <f t="shared" si="9"/>
        <v>0</v>
      </c>
      <c r="Q57" s="70">
        <v>0</v>
      </c>
      <c r="R57" s="70">
        <f t="shared" si="10"/>
        <v>0</v>
      </c>
      <c r="S57" s="70"/>
      <c r="T57" s="70" t="s">
        <v>119</v>
      </c>
      <c r="U57" s="70" t="s">
        <v>70</v>
      </c>
      <c r="V57" s="70">
        <v>0</v>
      </c>
      <c r="W57" s="70">
        <f t="shared" si="11"/>
        <v>0</v>
      </c>
      <c r="X57" s="70"/>
      <c r="Y57" s="67"/>
      <c r="Z57" s="67"/>
      <c r="AA57" s="67"/>
      <c r="AB57" s="67"/>
      <c r="AC57" s="67"/>
      <c r="AD57" s="67"/>
      <c r="AE57" s="67"/>
      <c r="AF57" s="67"/>
      <c r="AG57" s="67"/>
      <c r="AH57" s="67" t="s">
        <v>124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outlineLevel="1" x14ac:dyDescent="0.2">
      <c r="A58" s="104">
        <v>50</v>
      </c>
      <c r="B58" s="99" t="s">
        <v>307</v>
      </c>
      <c r="C58" s="80" t="s">
        <v>345</v>
      </c>
      <c r="D58" s="76" t="s">
        <v>245</v>
      </c>
      <c r="E58" s="107">
        <v>16</v>
      </c>
      <c r="F58" s="109">
        <v>26.9</v>
      </c>
      <c r="G58" s="186"/>
      <c r="H58" s="214"/>
      <c r="I58" s="71">
        <v>0</v>
      </c>
      <c r="J58" s="70">
        <f t="shared" si="6"/>
        <v>0</v>
      </c>
      <c r="K58" s="71">
        <v>26.9</v>
      </c>
      <c r="L58" s="70">
        <f t="shared" si="7"/>
        <v>430.4</v>
      </c>
      <c r="M58" s="70">
        <v>20</v>
      </c>
      <c r="N58" s="70">
        <f t="shared" si="8"/>
        <v>0</v>
      </c>
      <c r="O58" s="70">
        <v>0</v>
      </c>
      <c r="P58" s="70">
        <f t="shared" si="9"/>
        <v>0</v>
      </c>
      <c r="Q58" s="70">
        <v>0</v>
      </c>
      <c r="R58" s="70">
        <f t="shared" si="10"/>
        <v>0</v>
      </c>
      <c r="S58" s="70"/>
      <c r="T58" s="70" t="s">
        <v>119</v>
      </c>
      <c r="U58" s="70" t="s">
        <v>70</v>
      </c>
      <c r="V58" s="70">
        <v>0</v>
      </c>
      <c r="W58" s="70">
        <f t="shared" si="11"/>
        <v>0</v>
      </c>
      <c r="X58" s="70"/>
      <c r="Y58" s="67"/>
      <c r="Z58" s="67"/>
      <c r="AA58" s="67"/>
      <c r="AB58" s="67"/>
      <c r="AC58" s="67"/>
      <c r="AD58" s="67"/>
      <c r="AE58" s="67"/>
      <c r="AF58" s="67"/>
      <c r="AG58" s="67"/>
      <c r="AH58" s="67" t="s">
        <v>75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outlineLevel="1" x14ac:dyDescent="0.2">
      <c r="A59" s="105">
        <v>51</v>
      </c>
      <c r="B59" s="97" t="s">
        <v>308</v>
      </c>
      <c r="C59" s="78" t="s">
        <v>309</v>
      </c>
      <c r="D59" s="75" t="s">
        <v>159</v>
      </c>
      <c r="E59" s="108">
        <v>1</v>
      </c>
      <c r="F59" s="106">
        <v>21.5</v>
      </c>
      <c r="G59" s="188"/>
      <c r="H59" s="215"/>
      <c r="I59" s="71">
        <v>0</v>
      </c>
      <c r="J59" s="70">
        <f t="shared" si="6"/>
        <v>0</v>
      </c>
      <c r="K59" s="71">
        <v>21.5</v>
      </c>
      <c r="L59" s="70">
        <f t="shared" si="7"/>
        <v>21.5</v>
      </c>
      <c r="M59" s="70">
        <v>20</v>
      </c>
      <c r="N59" s="70">
        <f t="shared" si="8"/>
        <v>0</v>
      </c>
      <c r="O59" s="70">
        <v>0</v>
      </c>
      <c r="P59" s="70">
        <f t="shared" si="9"/>
        <v>0</v>
      </c>
      <c r="Q59" s="70">
        <v>0</v>
      </c>
      <c r="R59" s="70">
        <f t="shared" si="10"/>
        <v>0</v>
      </c>
      <c r="S59" s="70"/>
      <c r="T59" s="70" t="s">
        <v>119</v>
      </c>
      <c r="U59" s="70" t="s">
        <v>70</v>
      </c>
      <c r="V59" s="70">
        <v>0</v>
      </c>
      <c r="W59" s="70">
        <f t="shared" si="11"/>
        <v>0</v>
      </c>
      <c r="X59" s="70"/>
      <c r="Y59" s="67"/>
      <c r="Z59" s="67"/>
      <c r="AA59" s="67"/>
      <c r="AB59" s="67"/>
      <c r="AC59" s="67"/>
      <c r="AD59" s="67"/>
      <c r="AE59" s="67"/>
      <c r="AF59" s="67"/>
      <c r="AG59" s="67"/>
      <c r="AH59" s="67" t="s">
        <v>75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x14ac:dyDescent="0.2">
      <c r="A60" s="7"/>
      <c r="B60" s="5"/>
      <c r="C60" s="81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AF60">
        <v>0</v>
      </c>
      <c r="AG60">
        <v>20</v>
      </c>
    </row>
    <row r="61" spans="1:61" x14ac:dyDescent="0.2">
      <c r="A61" s="209"/>
      <c r="B61" s="210" t="s">
        <v>322</v>
      </c>
      <c r="C61" s="201"/>
      <c r="D61" s="205"/>
      <c r="E61" s="206"/>
      <c r="F61" s="206"/>
      <c r="G61" s="206"/>
      <c r="H61" s="18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AF61">
        <f>SUMIF(M7:M59,AF60,H7:H59)</f>
        <v>0</v>
      </c>
      <c r="AG61">
        <f>SUMIF(M7:M59,AG60,H7:H59)</f>
        <v>0</v>
      </c>
      <c r="AH61" t="s">
        <v>214</v>
      </c>
    </row>
    <row r="62" spans="1:61" x14ac:dyDescent="0.2">
      <c r="C62" s="82"/>
      <c r="D62" s="66"/>
      <c r="AH62" t="s">
        <v>215</v>
      </c>
    </row>
    <row r="63" spans="1:61" x14ac:dyDescent="0.2">
      <c r="D63" s="66"/>
    </row>
    <row r="64" spans="1:61" x14ac:dyDescent="0.2">
      <c r="D64" s="66"/>
    </row>
    <row r="65" spans="4:4" x14ac:dyDescent="0.2">
      <c r="D65" s="66"/>
    </row>
    <row r="66" spans="4:4" x14ac:dyDescent="0.2">
      <c r="D66" s="66"/>
    </row>
    <row r="67" spans="4:4" x14ac:dyDescent="0.2">
      <c r="D67" s="66"/>
    </row>
    <row r="68" spans="4:4" x14ac:dyDescent="0.2">
      <c r="D68" s="66"/>
    </row>
    <row r="69" spans="4:4" x14ac:dyDescent="0.2">
      <c r="D69" s="66"/>
    </row>
    <row r="70" spans="4:4" x14ac:dyDescent="0.2">
      <c r="D70" s="66"/>
    </row>
    <row r="71" spans="4:4" x14ac:dyDescent="0.2">
      <c r="D71" s="66"/>
    </row>
    <row r="72" spans="4:4" x14ac:dyDescent="0.2">
      <c r="D72" s="66"/>
    </row>
    <row r="73" spans="4:4" x14ac:dyDescent="0.2">
      <c r="D73" s="66"/>
    </row>
    <row r="74" spans="4:4" x14ac:dyDescent="0.2">
      <c r="D74" s="66"/>
    </row>
    <row r="75" spans="4:4" x14ac:dyDescent="0.2">
      <c r="D75" s="66"/>
    </row>
    <row r="76" spans="4:4" x14ac:dyDescent="0.2">
      <c r="D76" s="66"/>
    </row>
    <row r="77" spans="4:4" x14ac:dyDescent="0.2">
      <c r="D77" s="66"/>
    </row>
    <row r="78" spans="4:4" x14ac:dyDescent="0.2">
      <c r="D78" s="66"/>
    </row>
    <row r="79" spans="4:4" x14ac:dyDescent="0.2">
      <c r="D79" s="66"/>
    </row>
    <row r="80" spans="4:4" x14ac:dyDescent="0.2">
      <c r="D80" s="66"/>
    </row>
    <row r="81" spans="4:4" x14ac:dyDescent="0.2">
      <c r="D81" s="66"/>
    </row>
    <row r="82" spans="4:4" x14ac:dyDescent="0.2">
      <c r="D82" s="66"/>
    </row>
    <row r="83" spans="4:4" x14ac:dyDescent="0.2">
      <c r="D83" s="66"/>
    </row>
    <row r="84" spans="4:4" x14ac:dyDescent="0.2">
      <c r="D84" s="66"/>
    </row>
    <row r="85" spans="4:4" x14ac:dyDescent="0.2">
      <c r="D85" s="66"/>
    </row>
    <row r="86" spans="4:4" x14ac:dyDescent="0.2">
      <c r="D86" s="66"/>
    </row>
    <row r="87" spans="4:4" x14ac:dyDescent="0.2">
      <c r="D87" s="66"/>
    </row>
    <row r="88" spans="4:4" x14ac:dyDescent="0.2">
      <c r="D88" s="66"/>
    </row>
    <row r="89" spans="4:4" x14ac:dyDescent="0.2">
      <c r="D89" s="66"/>
    </row>
    <row r="90" spans="4:4" x14ac:dyDescent="0.2">
      <c r="D90" s="66"/>
    </row>
    <row r="91" spans="4:4" x14ac:dyDescent="0.2">
      <c r="D91" s="66"/>
    </row>
    <row r="92" spans="4:4" x14ac:dyDescent="0.2">
      <c r="D92" s="66"/>
    </row>
    <row r="93" spans="4:4" x14ac:dyDescent="0.2">
      <c r="D93" s="66"/>
    </row>
    <row r="94" spans="4:4" x14ac:dyDescent="0.2">
      <c r="D94" s="66"/>
    </row>
    <row r="95" spans="4:4" x14ac:dyDescent="0.2">
      <c r="D95" s="66"/>
    </row>
    <row r="96" spans="4:4" x14ac:dyDescent="0.2">
      <c r="D96" s="66"/>
    </row>
    <row r="97" spans="4:4" x14ac:dyDescent="0.2">
      <c r="D97" s="66"/>
    </row>
    <row r="98" spans="4:4" x14ac:dyDescent="0.2">
      <c r="D98" s="66"/>
    </row>
    <row r="99" spans="4:4" x14ac:dyDescent="0.2">
      <c r="D99" s="66"/>
    </row>
    <row r="100" spans="4:4" x14ac:dyDescent="0.2">
      <c r="D100" s="66"/>
    </row>
    <row r="101" spans="4:4" x14ac:dyDescent="0.2">
      <c r="D101" s="66"/>
    </row>
    <row r="102" spans="4:4" x14ac:dyDescent="0.2">
      <c r="D102" s="66"/>
    </row>
    <row r="103" spans="4:4" x14ac:dyDescent="0.2">
      <c r="D103" s="66"/>
    </row>
    <row r="104" spans="4:4" x14ac:dyDescent="0.2">
      <c r="D104" s="66"/>
    </row>
    <row r="105" spans="4:4" x14ac:dyDescent="0.2">
      <c r="D105" s="66"/>
    </row>
    <row r="106" spans="4:4" x14ac:dyDescent="0.2">
      <c r="D106" s="66"/>
    </row>
    <row r="107" spans="4:4" x14ac:dyDescent="0.2">
      <c r="D107" s="66"/>
    </row>
    <row r="108" spans="4:4" x14ac:dyDescent="0.2">
      <c r="D108" s="66"/>
    </row>
    <row r="109" spans="4:4" x14ac:dyDescent="0.2">
      <c r="D109" s="66"/>
    </row>
    <row r="110" spans="4:4" x14ac:dyDescent="0.2">
      <c r="D110" s="66"/>
    </row>
    <row r="111" spans="4:4" x14ac:dyDescent="0.2">
      <c r="D111" s="66"/>
    </row>
    <row r="112" spans="4:4" x14ac:dyDescent="0.2">
      <c r="D112" s="66"/>
    </row>
    <row r="113" spans="4:4" x14ac:dyDescent="0.2">
      <c r="D113" s="66"/>
    </row>
    <row r="114" spans="4:4" x14ac:dyDescent="0.2">
      <c r="D114" s="66"/>
    </row>
    <row r="115" spans="4:4" x14ac:dyDescent="0.2">
      <c r="D115" s="66"/>
    </row>
    <row r="116" spans="4:4" x14ac:dyDescent="0.2">
      <c r="D116" s="66"/>
    </row>
    <row r="117" spans="4:4" x14ac:dyDescent="0.2">
      <c r="D117" s="66"/>
    </row>
    <row r="118" spans="4:4" x14ac:dyDescent="0.2">
      <c r="D118" s="66"/>
    </row>
    <row r="119" spans="4:4" x14ac:dyDescent="0.2">
      <c r="D119" s="66"/>
    </row>
    <row r="120" spans="4:4" x14ac:dyDescent="0.2">
      <c r="D120" s="66"/>
    </row>
    <row r="121" spans="4:4" x14ac:dyDescent="0.2">
      <c r="D121" s="66"/>
    </row>
    <row r="122" spans="4:4" x14ac:dyDescent="0.2">
      <c r="D122" s="66"/>
    </row>
    <row r="123" spans="4:4" x14ac:dyDescent="0.2">
      <c r="D123" s="66"/>
    </row>
    <row r="124" spans="4:4" x14ac:dyDescent="0.2">
      <c r="D124" s="66"/>
    </row>
    <row r="125" spans="4:4" x14ac:dyDescent="0.2">
      <c r="D125" s="66"/>
    </row>
    <row r="126" spans="4:4" x14ac:dyDescent="0.2">
      <c r="D126" s="66"/>
    </row>
    <row r="127" spans="4:4" x14ac:dyDescent="0.2">
      <c r="D127" s="66"/>
    </row>
    <row r="128" spans="4:4" x14ac:dyDescent="0.2">
      <c r="D128" s="66"/>
    </row>
    <row r="129" spans="4:4" x14ac:dyDescent="0.2">
      <c r="D129" s="66"/>
    </row>
    <row r="130" spans="4:4" x14ac:dyDescent="0.2">
      <c r="D130" s="66"/>
    </row>
    <row r="131" spans="4:4" x14ac:dyDescent="0.2">
      <c r="D131" s="66"/>
    </row>
    <row r="132" spans="4:4" x14ac:dyDescent="0.2">
      <c r="D132" s="66"/>
    </row>
    <row r="133" spans="4:4" x14ac:dyDescent="0.2">
      <c r="D133" s="66"/>
    </row>
    <row r="134" spans="4:4" x14ac:dyDescent="0.2">
      <c r="D134" s="66"/>
    </row>
    <row r="135" spans="4:4" x14ac:dyDescent="0.2">
      <c r="D135" s="66"/>
    </row>
    <row r="136" spans="4:4" x14ac:dyDescent="0.2">
      <c r="D136" s="66"/>
    </row>
    <row r="137" spans="4:4" x14ac:dyDescent="0.2">
      <c r="D137" s="66"/>
    </row>
    <row r="138" spans="4:4" x14ac:dyDescent="0.2">
      <c r="D138" s="66"/>
    </row>
    <row r="139" spans="4:4" x14ac:dyDescent="0.2">
      <c r="D139" s="66"/>
    </row>
    <row r="140" spans="4:4" x14ac:dyDescent="0.2">
      <c r="D140" s="66"/>
    </row>
    <row r="141" spans="4:4" x14ac:dyDescent="0.2">
      <c r="D141" s="66"/>
    </row>
    <row r="142" spans="4:4" x14ac:dyDescent="0.2">
      <c r="D142" s="66"/>
    </row>
    <row r="143" spans="4:4" x14ac:dyDescent="0.2">
      <c r="D143" s="66"/>
    </row>
    <row r="144" spans="4:4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  <row r="4987" spans="4:4" x14ac:dyDescent="0.2">
      <c r="D4987" s="66"/>
    </row>
    <row r="4988" spans="4:4" x14ac:dyDescent="0.2">
      <c r="D4988" s="66"/>
    </row>
    <row r="4989" spans="4:4" x14ac:dyDescent="0.2">
      <c r="D4989" s="66"/>
    </row>
    <row r="4990" spans="4:4" x14ac:dyDescent="0.2">
      <c r="D4990" s="66"/>
    </row>
    <row r="4991" spans="4:4" x14ac:dyDescent="0.2">
      <c r="D4991" s="66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50</vt:i4>
      </vt:variant>
    </vt:vector>
  </HeadingPairs>
  <TitlesOfParts>
    <vt:vector size="55" baseType="lpstr">
      <vt:lpstr>Stavba</vt:lpstr>
      <vt:lpstr>VzorPolozky</vt:lpstr>
      <vt:lpstr>05 S01 Pol</vt:lpstr>
      <vt:lpstr>05 P1 Pol</vt:lpstr>
      <vt:lpstr>05 P2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'05 P1 Pol'!Názvy_tlače</vt:lpstr>
      <vt:lpstr>'05 P2 Pol'!Názvy_tlače</vt:lpstr>
      <vt:lpstr>'05 S01 Pol'!Názvy_tlače</vt:lpstr>
      <vt:lpstr>oadresa</vt:lpstr>
      <vt:lpstr>Stavba!Objednatel</vt:lpstr>
      <vt:lpstr>Stavba!Objekt</vt:lpstr>
      <vt:lpstr>'05 P1 Pol'!Oblasť_tlače</vt:lpstr>
      <vt:lpstr>'05 P2 Pol'!Oblasť_tlače</vt:lpstr>
      <vt:lpstr>'05 S01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</dc:creator>
  <cp:lastModifiedBy>fazekas</cp:lastModifiedBy>
  <cp:lastPrinted>2020-06-10T09:31:02Z</cp:lastPrinted>
  <dcterms:created xsi:type="dcterms:W3CDTF">2009-04-08T07:15:50Z</dcterms:created>
  <dcterms:modified xsi:type="dcterms:W3CDTF">2020-06-18T06:38:19Z</dcterms:modified>
</cp:coreProperties>
</file>