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fazekas\Documents\2021\ZS_slov\"/>
    </mc:Choice>
  </mc:AlternateContent>
  <xr:revisionPtr revIDLastSave="0" documentId="8_{27D1D436-6436-43A2-8439-0097983FD3A6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 l="1"/>
  <c r="J30" i="6" s="1"/>
  <c r="W73" i="3"/>
  <c r="G21" i="5" s="1"/>
  <c r="I73" i="3"/>
  <c r="I75" i="3" s="1"/>
  <c r="C22" i="5" s="1"/>
  <c r="N72" i="3"/>
  <c r="N73" i="3" s="1"/>
  <c r="L72" i="3"/>
  <c r="L73" i="3" s="1"/>
  <c r="J72" i="3"/>
  <c r="J73" i="3" s="1"/>
  <c r="D21" i="5" s="1"/>
  <c r="H72" i="3"/>
  <c r="H73" i="3" s="1"/>
  <c r="B21" i="5" s="1"/>
  <c r="G18" i="5"/>
  <c r="W66" i="3"/>
  <c r="L66" i="3"/>
  <c r="E18" i="5" s="1"/>
  <c r="I66" i="3"/>
  <c r="C18" i="5" s="1"/>
  <c r="N65" i="3"/>
  <c r="N66" i="3" s="1"/>
  <c r="F18" i="5" s="1"/>
  <c r="L65" i="3"/>
  <c r="J65" i="3"/>
  <c r="J66" i="3" s="1"/>
  <c r="D18" i="5" s="1"/>
  <c r="H65" i="3"/>
  <c r="H66" i="3" s="1"/>
  <c r="B18" i="5" s="1"/>
  <c r="W62" i="3"/>
  <c r="G17" i="5" s="1"/>
  <c r="N62" i="3"/>
  <c r="F17" i="5" s="1"/>
  <c r="I62" i="3"/>
  <c r="C17" i="5" s="1"/>
  <c r="N61" i="3"/>
  <c r="L61" i="3"/>
  <c r="L62" i="3" s="1"/>
  <c r="E17" i="5" s="1"/>
  <c r="J61" i="3"/>
  <c r="J62" i="3" s="1"/>
  <c r="H61" i="3"/>
  <c r="H62" i="3" s="1"/>
  <c r="B17" i="5" s="1"/>
  <c r="W58" i="3"/>
  <c r="G16" i="5" s="1"/>
  <c r="N58" i="3"/>
  <c r="F16" i="5" s="1"/>
  <c r="N57" i="3"/>
  <c r="L57" i="3"/>
  <c r="J57" i="3"/>
  <c r="I57" i="3"/>
  <c r="N56" i="3"/>
  <c r="L56" i="3"/>
  <c r="J56" i="3"/>
  <c r="I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I52" i="3"/>
  <c r="N51" i="3"/>
  <c r="L51" i="3"/>
  <c r="J51" i="3"/>
  <c r="I51" i="3"/>
  <c r="N50" i="3"/>
  <c r="L50" i="3"/>
  <c r="J50" i="3"/>
  <c r="I50" i="3"/>
  <c r="N49" i="3"/>
  <c r="L49" i="3"/>
  <c r="J49" i="3"/>
  <c r="I49" i="3"/>
  <c r="N48" i="3"/>
  <c r="L48" i="3"/>
  <c r="J48" i="3"/>
  <c r="I48" i="3"/>
  <c r="N47" i="3"/>
  <c r="L47" i="3"/>
  <c r="J47" i="3"/>
  <c r="I47" i="3"/>
  <c r="I58" i="3" s="1"/>
  <c r="C16" i="5" s="1"/>
  <c r="N46" i="3"/>
  <c r="L46" i="3"/>
  <c r="J46" i="3"/>
  <c r="H46" i="3"/>
  <c r="H58" i="3" s="1"/>
  <c r="B16" i="5" s="1"/>
  <c r="G15" i="5"/>
  <c r="W43" i="3"/>
  <c r="N42" i="3"/>
  <c r="L42" i="3"/>
  <c r="J42" i="3"/>
  <c r="I42" i="3"/>
  <c r="I43" i="3" s="1"/>
  <c r="C15" i="5" s="1"/>
  <c r="N41" i="3"/>
  <c r="L41" i="3"/>
  <c r="J41" i="3"/>
  <c r="H41" i="3"/>
  <c r="N40" i="3"/>
  <c r="L40" i="3"/>
  <c r="L43" i="3" s="1"/>
  <c r="E15" i="5" s="1"/>
  <c r="J40" i="3"/>
  <c r="H40" i="3"/>
  <c r="H43" i="3" s="1"/>
  <c r="B15" i="5" s="1"/>
  <c r="G14" i="5"/>
  <c r="W37" i="3"/>
  <c r="I37" i="3"/>
  <c r="C14" i="5" s="1"/>
  <c r="N36" i="3"/>
  <c r="L36" i="3"/>
  <c r="J36" i="3"/>
  <c r="H36" i="3"/>
  <c r="N35" i="3"/>
  <c r="N37" i="3" s="1"/>
  <c r="F14" i="5" s="1"/>
  <c r="L35" i="3"/>
  <c r="L37" i="3" s="1"/>
  <c r="E14" i="5" s="1"/>
  <c r="J35" i="3"/>
  <c r="J37" i="3" s="1"/>
  <c r="D14" i="5" s="1"/>
  <c r="H35" i="3"/>
  <c r="H37" i="3" s="1"/>
  <c r="B14" i="5" s="1"/>
  <c r="C13" i="5"/>
  <c r="W32" i="3"/>
  <c r="G13" i="5" s="1"/>
  <c r="I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N32" i="3" s="1"/>
  <c r="F13" i="5" s="1"/>
  <c r="L22" i="3"/>
  <c r="L32" i="3" s="1"/>
  <c r="E13" i="5" s="1"/>
  <c r="J22" i="3"/>
  <c r="H22" i="3"/>
  <c r="W19" i="3"/>
  <c r="W68" i="3" s="1"/>
  <c r="N18" i="3"/>
  <c r="L18" i="3"/>
  <c r="J18" i="3"/>
  <c r="H18" i="3"/>
  <c r="N17" i="3"/>
  <c r="L17" i="3"/>
  <c r="J17" i="3"/>
  <c r="I17" i="3"/>
  <c r="N16" i="3"/>
  <c r="L16" i="3"/>
  <c r="J16" i="3"/>
  <c r="H16" i="3"/>
  <c r="N15" i="3"/>
  <c r="L15" i="3"/>
  <c r="J15" i="3"/>
  <c r="I15" i="3"/>
  <c r="I19" i="3" s="1"/>
  <c r="C12" i="5" s="1"/>
  <c r="N14" i="3"/>
  <c r="N19" i="3" s="1"/>
  <c r="L14" i="3"/>
  <c r="L19" i="3" s="1"/>
  <c r="J14" i="3"/>
  <c r="H14" i="3"/>
  <c r="H19" i="3" s="1"/>
  <c r="B12" i="5" s="1"/>
  <c r="J26" i="6"/>
  <c r="J20" i="6"/>
  <c r="F19" i="6"/>
  <c r="F18" i="6"/>
  <c r="F16" i="6"/>
  <c r="J14" i="6"/>
  <c r="F14" i="6"/>
  <c r="J13" i="6"/>
  <c r="F13" i="6"/>
  <c r="J12" i="6"/>
  <c r="F12" i="6"/>
  <c r="F1" i="6"/>
  <c r="B8" i="5"/>
  <c r="D8" i="3"/>
  <c r="L75" i="3" l="1"/>
  <c r="E22" i="5" s="1"/>
  <c r="E21" i="5"/>
  <c r="C21" i="5"/>
  <c r="L58" i="3"/>
  <c r="E16" i="5" s="1"/>
  <c r="W75" i="3"/>
  <c r="G22" i="5" s="1"/>
  <c r="N43" i="3"/>
  <c r="F15" i="5" s="1"/>
  <c r="J19" i="3"/>
  <c r="D12" i="5" s="1"/>
  <c r="J43" i="3"/>
  <c r="J58" i="3"/>
  <c r="E58" i="3" s="1"/>
  <c r="G19" i="5"/>
  <c r="W77" i="3"/>
  <c r="G25" i="5" s="1"/>
  <c r="D15" i="5"/>
  <c r="E43" i="3"/>
  <c r="E62" i="3"/>
  <c r="D17" i="5"/>
  <c r="L68" i="3"/>
  <c r="E12" i="5"/>
  <c r="N75" i="3"/>
  <c r="F22" i="5" s="1"/>
  <c r="F21" i="5"/>
  <c r="N68" i="3"/>
  <c r="F12" i="5"/>
  <c r="E37" i="3"/>
  <c r="E66" i="3"/>
  <c r="I68" i="3"/>
  <c r="G12" i="5"/>
  <c r="E73" i="3"/>
  <c r="H75" i="3"/>
  <c r="B22" i="5" s="1"/>
  <c r="H32" i="3"/>
  <c r="H68" i="3" s="1"/>
  <c r="J32" i="3"/>
  <c r="J75" i="3"/>
  <c r="E19" i="3" l="1"/>
  <c r="J68" i="3"/>
  <c r="J77" i="3" s="1"/>
  <c r="D16" i="5"/>
  <c r="F19" i="5"/>
  <c r="N77" i="3"/>
  <c r="F25" i="5" s="1"/>
  <c r="B13" i="5"/>
  <c r="E32" i="3"/>
  <c r="E75" i="3"/>
  <c r="D22" i="5"/>
  <c r="D13" i="5"/>
  <c r="C19" i="5"/>
  <c r="I77" i="3"/>
  <c r="C25" i="5" s="1"/>
  <c r="E17" i="6"/>
  <c r="E20" i="6" s="1"/>
  <c r="E19" i="5"/>
  <c r="L77" i="3"/>
  <c r="E25" i="5" s="1"/>
  <c r="H77" i="3"/>
  <c r="B25" i="5" s="1"/>
  <c r="B19" i="5"/>
  <c r="D17" i="6"/>
  <c r="D19" i="5"/>
  <c r="E68" i="3" l="1"/>
  <c r="F25" i="6"/>
  <c r="F22" i="6"/>
  <c r="F24" i="6"/>
  <c r="F23" i="6"/>
  <c r="F17" i="6"/>
  <c r="F20" i="6" s="1"/>
  <c r="D20" i="6"/>
  <c r="D25" i="5"/>
  <c r="E77" i="3"/>
  <c r="F26" i="6" l="1"/>
  <c r="J28" i="6" s="1"/>
  <c r="I29" i="6" l="1"/>
  <c r="J29" i="6" s="1"/>
  <c r="J31" i="6" s="1"/>
</calcChain>
</file>

<file path=xl/sharedStrings.xml><?xml version="1.0" encoding="utf-8"?>
<sst xmlns="http://schemas.openxmlformats.org/spreadsheetml/2006/main" count="649" uniqueCount="280">
  <si>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</si>
  <si>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</si>
  <si>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</si>
  <si>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</si>
  <si>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</si>
  <si>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</si>
  <si>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</si>
  <si>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</si>
  <si>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</si>
  <si>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</si>
  <si>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</si>
  <si>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</si>
  <si>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</si>
  <si>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</si>
  <si>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</si>
  <si>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</si>
  <si>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</si>
  <si>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</si>
  <si>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</si>
  <si>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</si>
  <si>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</si>
  <si>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</si>
  <si>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</si>
  <si>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</si>
  <si>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</si>
  <si>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</si>
  <si>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</si>
  <si>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</si>
  <si>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</si>
  <si>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</si>
  <si>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</si>
  <si>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</si>
  <si>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</si>
  <si>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</si>
  <si>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</si>
  <si>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</si>
  <si>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</si>
  <si>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</si>
  <si>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</si>
  <si>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</si>
  <si>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</si>
  <si>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</si>
  <si>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</si>
  <si>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</si>
  <si>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</si>
  <si>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</si>
  <si>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</si>
  <si>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</si>
  <si>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</si>
  <si>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</si>
  <si>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</si>
  <si>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</si>
  <si>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</si>
  <si>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</si>
  <si>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</si>
  <si>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</si>
  <si>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</si>
  <si>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</si>
  <si>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</si>
  <si>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</si>
  <si>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</si>
  <si>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</si>
  <si>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</si>
  <si>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</si>
  <si>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</si>
  <si>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</si>
  <si>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</si>
  <si>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</si>
  <si>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</si>
  <si>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</si>
  <si>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</si>
  <si>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</si>
  <si>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</si>
  <si>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</si>
  <si>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</si>
  <si>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</si>
  <si>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</si>
  <si>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</si>
  <si>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</si>
  <si>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</si>
  <si>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</si>
  <si>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</si>
  <si>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</si>
  <si>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</si>
  <si>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</si>
  <si>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</si>
  <si>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</si>
  <si>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</si>
  <si>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</si>
  <si>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</si>
  <si>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</si>
  <si>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</si>
  <si>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</si>
  <si>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</si>
  <si>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</si>
  <si>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</si>
  <si>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</si>
  <si>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</si>
  <si>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</si>
  <si>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</si>
  <si>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</si>
  <si>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</si>
  <si>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</si>
  <si>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</si>
  <si>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</si>
  <si>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</si>
  <si>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</si>
  <si>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</si>
  <si>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</si>
  <si>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</si>
  <si>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</si>
  <si>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</si>
  <si>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</si>
  <si>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Ing. Karol Petrovič </t>
  </si>
  <si>
    <t>001 Stavba : REKONŠTRUKCIA VYKUROVANIA - HAVARIJNÝ STAV - rozdelený rozpočet</t>
  </si>
  <si>
    <t>Objekt : Rekonštrukcia vykurovania - I.etapa</t>
  </si>
  <si>
    <t>Časť : Vykurovanie</t>
  </si>
  <si>
    <t>ODIS oceňovanie stavieb</t>
  </si>
  <si>
    <t xml:space="preserve"> ODIS oceňovanie stavieb</t>
  </si>
  <si>
    <t>JKSO :</t>
  </si>
  <si>
    <t xml:space="preserve">  .  .    </t>
  </si>
  <si>
    <t xml:space="preserve">Ing. Karol Petrovič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</si>
  <si>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</si>
  <si>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</si>
  <si>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</si>
  <si>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</si>
  <si>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</si>
  <si>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</si>
  <si>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</si>
  <si>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</si>
  <si>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</si>
  <si>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</si>
  <si>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</si>
  <si>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</si>
  <si>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</si>
  <si>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</si>
  <si>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</si>
  <si>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PSV</t>
  </si>
  <si>
    <t>713 - Izolácie tepelné</t>
  </si>
  <si>
    <t>713</t>
  </si>
  <si>
    <t>713121001r</t>
  </si>
  <si>
    <t>Montáž trubíc z PE, hr.do 20 mm,vnút.priemer do 38</t>
  </si>
  <si>
    <t>m</t>
  </si>
  <si>
    <t xml:space="preserve">/   1               </t>
  </si>
  <si>
    <t>I</t>
  </si>
  <si>
    <t xml:space="preserve">  .  .  </t>
  </si>
  <si>
    <t>IK</t>
  </si>
  <si>
    <t>S</t>
  </si>
  <si>
    <t>MAT</t>
  </si>
  <si>
    <t>2723R101001</t>
  </si>
  <si>
    <t>Izolácia ARMAFLEX AF-1-035 hrúbka 20,0 mm</t>
  </si>
  <si>
    <t xml:space="preserve">/   2               </t>
  </si>
  <si>
    <t xml:space="preserve">                    </t>
  </si>
  <si>
    <t>IZ</t>
  </si>
  <si>
    <t>713121002r</t>
  </si>
  <si>
    <t>Montáž trubíc z PE, hr.do 10 mm,vnút.priemer 42-70</t>
  </si>
  <si>
    <t xml:space="preserve">/   3               </t>
  </si>
  <si>
    <t>2723R101003</t>
  </si>
  <si>
    <t>Izolácia potrubia- 52/13"  MIRELON</t>
  </si>
  <si>
    <t xml:space="preserve">/   4               </t>
  </si>
  <si>
    <t>998713101</t>
  </si>
  <si>
    <t>Presun hmôt pre izolácie proti chemickým vplyvom v objektoch výšky do 6 m</t>
  </si>
  <si>
    <t xml:space="preserve">/   5               </t>
  </si>
  <si>
    <t xml:space="preserve">713 - Izolácie tepelné  spolu: </t>
  </si>
  <si>
    <t>731 - Kotolne</t>
  </si>
  <si>
    <t>731</t>
  </si>
  <si>
    <t>731119028</t>
  </si>
  <si>
    <t>Montáž komplet vrát. príslušenstva</t>
  </si>
  <si>
    <t>súbor</t>
  </si>
  <si>
    <t xml:space="preserve">/   7               </t>
  </si>
  <si>
    <t>73111-9028</t>
  </si>
  <si>
    <t>45.33.11</t>
  </si>
  <si>
    <t>731R20405</t>
  </si>
  <si>
    <t>Plynový kondenzačný kotol BUDERUS Logamax plus GB 192i-50</t>
  </si>
  <si>
    <t>kus</t>
  </si>
  <si>
    <t xml:space="preserve">/   6               </t>
  </si>
  <si>
    <t>731R20406</t>
  </si>
  <si>
    <t>Regulátor Logamatic RC300 s FA Snímačom</t>
  </si>
  <si>
    <t>731R20407</t>
  </si>
  <si>
    <t>Modul CM400</t>
  </si>
  <si>
    <t xml:space="preserve">/   8               </t>
  </si>
  <si>
    <t>731R20408</t>
  </si>
  <si>
    <t>Modul MM100 V2</t>
  </si>
  <si>
    <t xml:space="preserve">/   9               </t>
  </si>
  <si>
    <t>731R20409</t>
  </si>
  <si>
    <t>Príl.snímač teploty vyk.</t>
  </si>
  <si>
    <t xml:space="preserve">/  10               </t>
  </si>
  <si>
    <t>731R20410</t>
  </si>
  <si>
    <t>Montáž plynového kotla nástenného kondenzačného vykurovacieho bez zásobníka</t>
  </si>
  <si>
    <t>ks</t>
  </si>
  <si>
    <t xml:space="preserve">/  11               </t>
  </si>
  <si>
    <t>731R20411</t>
  </si>
  <si>
    <t>Hadica napúšťacia polyetylénová</t>
  </si>
  <si>
    <t xml:space="preserve">/  12               </t>
  </si>
  <si>
    <t>731R20412</t>
  </si>
  <si>
    <t>Presun hmôt pre kotolne umiestnené vo výške (hĺbke) do 6 m</t>
  </si>
  <si>
    <t xml:space="preserve">/  13               </t>
  </si>
  <si>
    <t>731R20413</t>
  </si>
  <si>
    <t>Príprava priestorov na montáž</t>
  </si>
  <si>
    <t xml:space="preserve">/  14               </t>
  </si>
  <si>
    <t xml:space="preserve">731 - Kotolne  spolu: </t>
  </si>
  <si>
    <t>732 - Strojovne</t>
  </si>
  <si>
    <t>732R201001</t>
  </si>
  <si>
    <t>Reflex Automatická doplňovacia armatúra Fillcontrol uvedenie do prevádzky komplet</t>
  </si>
  <si>
    <t xml:space="preserve">/  15               </t>
  </si>
  <si>
    <t>998732101</t>
  </si>
  <si>
    <t>Presun hmôt pre strojovne v objektoch výšky do 6 m</t>
  </si>
  <si>
    <t xml:space="preserve">/  16               </t>
  </si>
  <si>
    <t xml:space="preserve">732 - Strojovne  spolu: </t>
  </si>
  <si>
    <t>733 - Rozvod potrubia</t>
  </si>
  <si>
    <t>733111226</t>
  </si>
  <si>
    <t>Potrubie z rúrok závitových zosilnených strednotlakových DN 32</t>
  </si>
  <si>
    <t xml:space="preserve">/  17               </t>
  </si>
  <si>
    <t>733111228</t>
  </si>
  <si>
    <t>Potrubie z rúrok závitových zosilnených strednotlakových DN 50</t>
  </si>
  <si>
    <t xml:space="preserve">/  18               </t>
  </si>
  <si>
    <t>28610100256</t>
  </si>
  <si>
    <t>Flexi hadica na plyn 3/4"</t>
  </si>
  <si>
    <t xml:space="preserve">/  22               </t>
  </si>
  <si>
    <t xml:space="preserve">733 - Rozvod potrubia  spolu: </t>
  </si>
  <si>
    <t>734 - Armatúry</t>
  </si>
  <si>
    <t>734R302001</t>
  </si>
  <si>
    <t>Vypúšťací guľový uzáver s hadicovým výv.GIACOMINI R608Y014 G 3/4"</t>
  </si>
  <si>
    <t xml:space="preserve">/  24               </t>
  </si>
  <si>
    <t>28652R011</t>
  </si>
  <si>
    <t>GIACOMINI Spätná klapka R60 1"</t>
  </si>
  <si>
    <t xml:space="preserve">/  25               </t>
  </si>
  <si>
    <t>28652R013</t>
  </si>
  <si>
    <t>Filter do potrubia TOTAL 5/4"</t>
  </si>
  <si>
    <t xml:space="preserve">/  27               </t>
  </si>
  <si>
    <t>28652R014</t>
  </si>
  <si>
    <t>GIACOMINI Guľový ventil  R910  1"</t>
  </si>
  <si>
    <t xml:space="preserve">/  28               </t>
  </si>
  <si>
    <t>28652R015</t>
  </si>
  <si>
    <t>GIACOMINI Guľový ventil  R910  5/4"</t>
  </si>
  <si>
    <t xml:space="preserve">/  29               </t>
  </si>
  <si>
    <t>28652R016</t>
  </si>
  <si>
    <t>GIACOMINI Guľový ventil  R910  6/4"</t>
  </si>
  <si>
    <t xml:space="preserve">/  30               </t>
  </si>
  <si>
    <t>28652R017</t>
  </si>
  <si>
    <t>GIACOMINI Automatický odvzduš,ventil so spät. klapkou  R99I1/2"</t>
  </si>
  <si>
    <t xml:space="preserve">/  31               </t>
  </si>
  <si>
    <t>734R404998</t>
  </si>
  <si>
    <t>Montáž závitových armatúr s 2 závitmi G 5/4</t>
  </si>
  <si>
    <t>KUS</t>
  </si>
  <si>
    <t xml:space="preserve">/  32               </t>
  </si>
  <si>
    <t>734R404999</t>
  </si>
  <si>
    <t>Montáž závitových armatúr s 2 závitmi G 2</t>
  </si>
  <si>
    <t xml:space="preserve">/  33               </t>
  </si>
  <si>
    <t>734R405001</t>
  </si>
  <si>
    <t>Tlakomery deformačné kruhové B 0-10 MPa č.83322 priem. 100</t>
  </si>
  <si>
    <t xml:space="preserve">/  35               </t>
  </si>
  <si>
    <t>28652R022</t>
  </si>
  <si>
    <t>Kohút tlakomerový obyčajný M 20x1,5 mm</t>
  </si>
  <si>
    <t xml:space="preserve">/  36               </t>
  </si>
  <si>
    <t>28652R023</t>
  </si>
  <si>
    <t>GIACOMINI Termomanometer 0°C-120°C, 0-4 bar</t>
  </si>
  <si>
    <t xml:space="preserve">/  37               </t>
  </si>
  <si>
    <t xml:space="preserve">734 - Armatúry  spolu: </t>
  </si>
  <si>
    <t>764 - Konštrukcie klampiarske</t>
  </si>
  <si>
    <t>764</t>
  </si>
  <si>
    <t>764101R399</t>
  </si>
  <si>
    <t>Komínová kaskáda ku kotlom 110/160</t>
  </si>
  <si>
    <t xml:space="preserve">/  52               </t>
  </si>
  <si>
    <t xml:space="preserve">764 - Konštrukcie klampiarske  spolu: </t>
  </si>
  <si>
    <t>783 - Nátery</t>
  </si>
  <si>
    <t>783</t>
  </si>
  <si>
    <t>783286101r</t>
  </si>
  <si>
    <t>Nátery kov.potr.a armatúr syntet. potrubie do DN 50 mm dvojnás. 1x email a základný náter - 140µm</t>
  </si>
  <si>
    <t xml:space="preserve">/  54               </t>
  </si>
  <si>
    <t xml:space="preserve">783 - Nátery  spolu: </t>
  </si>
  <si>
    <t xml:space="preserve">PRÁCE A DODÁVKY PSV  spolu: </t>
  </si>
  <si>
    <t>OSTATNÉ</t>
  </si>
  <si>
    <t>800</t>
  </si>
  <si>
    <t>OST1</t>
  </si>
  <si>
    <t>Inštalácia + revízia</t>
  </si>
  <si>
    <t xml:space="preserve">/  55               </t>
  </si>
  <si>
    <t>U</t>
  </si>
  <si>
    <t xml:space="preserve">OSTATNÉ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</si>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</sst>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29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0" fontId="13" fillId="0" borderId="0"/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3" borderId="2" applyNumberFormat="0" applyFill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" borderId="2" applyNumberFormat="0" applyFill="0" applyAlignment="0" applyProtection="0">
      <alignment vertical="center"/>
    </xf>
    <xf numFmtId="0" fontId="23" fillId="5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5" applyFont="0" applyFill="0" applyBorder="0">
      <alignment vertical="center"/>
    </xf>
    <xf numFmtId="0" fontId="27" fillId="7" borderId="6" applyNumberFormat="0" applyAlignment="0" applyProtection="0">
      <alignment vertical="center"/>
    </xf>
    <xf numFmtId="0" fontId="22" fillId="8" borderId="7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9" fillId="12" borderId="11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9" fillId="13" borderId="12" applyNumberFormat="0" applyBorder="0" applyAlignment="0" applyProtection="0"/>
    <xf numFmtId="0" fontId="14" fillId="14" borderId="13" applyNumberFormat="0" applyBorder="0" applyAlignment="0" applyProtection="0">
      <alignment vertical="center"/>
    </xf>
    <xf numFmtId="0" fontId="20" fillId="15" borderId="14" applyNumberFormat="0" applyBorder="0" applyAlignment="0" applyProtection="0">
      <alignment vertical="center"/>
    </xf>
    <xf numFmtId="0" fontId="15" fillId="16" borderId="15" applyNumberFormat="0" applyBorder="0" applyAlignment="0" applyProtection="0">
      <alignment vertical="center"/>
    </xf>
    <xf numFmtId="0" fontId="15" fillId="17" borderId="16" applyNumberFormat="0" applyBorder="0" applyAlignment="0" applyProtection="0">
      <alignment vertical="center"/>
    </xf>
    <xf numFmtId="0" fontId="15" fillId="18" borderId="17" applyNumberFormat="0" applyBorder="0" applyAlignment="0" applyProtection="0">
      <alignment vertical="center"/>
    </xf>
    <xf numFmtId="0" fontId="9" fillId="19" borderId="18" applyNumberFormat="0" applyBorder="0" applyAlignment="0" applyProtection="0">
      <alignment vertical="center"/>
    </xf>
    <xf numFmtId="0" fontId="15" fillId="20" borderId="19" applyNumberFormat="0" applyBorder="0" applyAlignment="0" applyProtection="0">
      <alignment vertical="center"/>
    </xf>
    <xf numFmtId="168" fontId="24" fillId="6" borderId="5"/>
    <xf numFmtId="0" fontId="13" fillId="0" borderId="0"/>
    <xf numFmtId="0" fontId="15" fillId="21" borderId="20" applyNumberFormat="0" applyBorder="0" applyAlignment="0" applyProtection="0">
      <alignment vertical="center"/>
    </xf>
    <xf numFmtId="0" fontId="9" fillId="22" borderId="21" applyNumberFormat="0" applyBorder="0" applyAlignment="0" applyProtection="0">
      <alignment vertical="center"/>
    </xf>
    <xf numFmtId="0" fontId="9" fillId="23" borderId="22" applyNumberFormat="0" applyBorder="0" applyAlignment="0" applyProtection="0"/>
    <xf numFmtId="0" fontId="15" fillId="24" borderId="23" applyNumberFormat="0" applyBorder="0" applyAlignment="0" applyProtection="0">
      <alignment vertical="center"/>
    </xf>
    <xf numFmtId="0" fontId="9" fillId="25" borderId="24" applyNumberFormat="0" applyBorder="0" applyAlignment="0" applyProtection="0"/>
    <xf numFmtId="0" fontId="24" fillId="6" borderId="5" applyFont="0" applyFill="0"/>
    <xf numFmtId="0" fontId="24" fillId="6" borderId="5">
      <alignment vertical="center"/>
    </xf>
    <xf numFmtId="0" fontId="9" fillId="26" borderId="25" applyNumberFormat="0" applyBorder="0" applyAlignment="0" applyProtection="0"/>
    <xf numFmtId="0" fontId="9" fillId="13" borderId="12" applyNumberFormat="0" applyBorder="0" applyAlignment="0" applyProtection="0"/>
    <xf numFmtId="0" fontId="9" fillId="11" borderId="10" applyNumberFormat="0" applyBorder="0" applyAlignment="0" applyProtection="0"/>
    <xf numFmtId="0" fontId="9" fillId="25" borderId="24" applyNumberFormat="0" applyBorder="0" applyAlignment="0" applyProtection="0"/>
    <xf numFmtId="0" fontId="9" fillId="27" borderId="26" applyNumberFormat="0" applyBorder="0" applyAlignment="0" applyProtection="0"/>
    <xf numFmtId="0" fontId="9" fillId="28" borderId="27" applyNumberFormat="0" applyBorder="0" applyAlignment="0" applyProtection="0"/>
    <xf numFmtId="0" fontId="9" fillId="11" borderId="10" applyNumberFormat="0" applyBorder="0" applyAlignment="0" applyProtection="0"/>
    <xf numFmtId="0" fontId="15" fillId="13" borderId="12" applyNumberFormat="0" applyBorder="0" applyAlignment="0" applyProtection="0"/>
    <xf numFmtId="0" fontId="15" fillId="29" borderId="28" applyNumberFormat="0" applyBorder="0" applyAlignment="0" applyProtection="0"/>
    <xf numFmtId="0" fontId="15" fillId="30" borderId="29" applyNumberFormat="0" applyBorder="0" applyAlignment="0" applyProtection="0"/>
    <xf numFmtId="0" fontId="15" fillId="28" borderId="27" applyNumberFormat="0" applyBorder="0" applyAlignment="0" applyProtection="0"/>
    <xf numFmtId="0" fontId="15" fillId="13" borderId="12" applyNumberFormat="0" applyBorder="0" applyAlignment="0" applyProtection="0"/>
    <xf numFmtId="0" fontId="15" fillId="25" borderId="24" applyNumberFormat="0" applyBorder="0" applyAlignment="0" applyProtection="0"/>
    <xf numFmtId="0" fontId="12" fillId="31" borderId="30" applyNumberFormat="0" applyFill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13" fillId="0" borderId="0"/>
    <xf numFmtId="0" fontId="24" fillId="32" borderId="31" applyBorder="0">
      <alignment vertical="center"/>
    </xf>
    <xf numFmtId="0" fontId="11" fillId="0" borderId="0" applyNumberFormat="0" applyFill="0" applyBorder="0" applyAlignment="0" applyProtection="0"/>
    <xf numFmtId="0" fontId="24" fillId="32" borderId="31">
      <alignment vertical="center"/>
    </xf>
  </cellStyleXfs>
  <cellXfs count="151">
    <xf numFmtId="0" fontId="0" fillId="0" borderId="0" xfId="0"/>
    <xf numFmtId="4" fontId="1" fillId="0" borderId="33" xfId="32" applyNumberFormat="1" applyFont="1" applyBorder="1" applyAlignment="1">
      <alignment horizontal="right" vertical="center"/>
    </xf>
    <xf numFmtId="49" fontId="4" fillId="0" borderId="0" xfId="1" applyNumberFormat="1" applyFont="1"/>
    <xf numFmtId="4" fontId="1" fillId="0" borderId="54" xfId="32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4" fontId="1" fillId="0" borderId="55" xfId="32" applyNumberFormat="1" applyFont="1" applyBorder="1" applyAlignment="1">
      <alignment horizontal="right" vertical="center"/>
    </xf>
    <xf numFmtId="4" fontId="1" fillId="0" borderId="60" xfId="32" applyNumberFormat="1" applyFont="1" applyBorder="1" applyAlignment="1">
      <alignment horizontal="right" vertical="center"/>
    </xf>
    <xf numFmtId="4" fontId="1" fillId="0" borderId="31" xfId="32" applyNumberFormat="1" applyFont="1" applyBorder="1" applyAlignment="1">
      <alignment horizontal="right" vertical="center"/>
    </xf>
    <xf numFmtId="172" fontId="3" fillId="0" borderId="0" xfId="0" applyNumberFormat="1" applyFont="1" applyAlignment="1">
      <alignment vertical="top"/>
    </xf>
    <xf numFmtId="4" fontId="1" fillId="0" borderId="66" xfId="32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vertical="top"/>
    </xf>
    <xf numFmtId="4" fontId="1" fillId="0" borderId="61" xfId="32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" fontId="1" fillId="0" borderId="59" xfId="32" applyNumberFormat="1" applyFont="1" applyBorder="1" applyAlignment="1">
      <alignment horizontal="right" vertical="center"/>
    </xf>
    <xf numFmtId="4" fontId="1" fillId="0" borderId="67" xfId="32" applyNumberFormat="1" applyFont="1" applyBorder="1" applyAlignment="1">
      <alignment horizontal="right" vertical="center"/>
    </xf>
    <xf numFmtId="0" fontId="1" fillId="0" borderId="0" xfId="32" applyFont="1"/>
    <xf numFmtId="0" fontId="1" fillId="0" borderId="0" xfId="32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4" xfId="32" applyFont="1" applyBorder="1" applyAlignment="1">
      <alignment horizontal="left" vertical="center"/>
    </xf>
    <xf numFmtId="0" fontId="1" fillId="0" borderId="35" xfId="32" applyFont="1" applyBorder="1" applyAlignment="1">
      <alignment horizontal="left" vertical="center"/>
    </xf>
    <xf numFmtId="0" fontId="1" fillId="0" borderId="35" xfId="32" applyFont="1" applyBorder="1" applyAlignment="1">
      <alignment horizontal="right" vertical="center"/>
    </xf>
    <xf numFmtId="0" fontId="1" fillId="0" borderId="36" xfId="32" applyFont="1" applyBorder="1" applyAlignment="1">
      <alignment horizontal="left" vertical="center"/>
    </xf>
    <xf numFmtId="0" fontId="1" fillId="0" borderId="37" xfId="32" applyFont="1" applyBorder="1" applyAlignment="1">
      <alignment horizontal="left" vertical="center"/>
    </xf>
    <xf numFmtId="0" fontId="1" fillId="0" borderId="37" xfId="32" applyFont="1" applyBorder="1" applyAlignment="1">
      <alignment horizontal="right" vertical="center"/>
    </xf>
    <xf numFmtId="0" fontId="1" fillId="0" borderId="38" xfId="32" applyFont="1" applyBorder="1" applyAlignment="1">
      <alignment horizontal="left" vertical="center"/>
    </xf>
    <xf numFmtId="0" fontId="1" fillId="0" borderId="39" xfId="32" applyFont="1" applyBorder="1" applyAlignment="1">
      <alignment horizontal="left" vertical="center"/>
    </xf>
    <xf numFmtId="0" fontId="1" fillId="0" borderId="39" xfId="32" applyFont="1" applyBorder="1" applyAlignment="1">
      <alignment horizontal="right" vertical="center"/>
    </xf>
    <xf numFmtId="0" fontId="1" fillId="0" borderId="40" xfId="32" applyFont="1" applyBorder="1" applyAlignment="1">
      <alignment horizontal="left" vertical="center"/>
    </xf>
    <xf numFmtId="0" fontId="1" fillId="0" borderId="41" xfId="32" applyFont="1" applyBorder="1" applyAlignment="1">
      <alignment horizontal="left" vertical="center"/>
    </xf>
    <xf numFmtId="0" fontId="1" fillId="0" borderId="41" xfId="32" applyFont="1" applyBorder="1" applyAlignment="1">
      <alignment horizontal="right" vertical="center"/>
    </xf>
    <xf numFmtId="0" fontId="1" fillId="0" borderId="42" xfId="32" applyFont="1" applyBorder="1" applyAlignment="1">
      <alignment horizontal="left" vertical="center"/>
    </xf>
    <xf numFmtId="0" fontId="1" fillId="0" borderId="43" xfId="32" applyFont="1" applyBorder="1" applyAlignment="1">
      <alignment horizontal="right" vertical="center"/>
    </xf>
    <xf numFmtId="0" fontId="1" fillId="0" borderId="43" xfId="32" applyFont="1" applyBorder="1" applyAlignment="1">
      <alignment horizontal="left" vertical="center"/>
    </xf>
    <xf numFmtId="0" fontId="1" fillId="0" borderId="44" xfId="32" applyFont="1" applyBorder="1" applyAlignment="1">
      <alignment horizontal="left" vertical="center"/>
    </xf>
    <xf numFmtId="0" fontId="1" fillId="0" borderId="45" xfId="32" applyFont="1" applyBorder="1" applyAlignment="1">
      <alignment horizontal="left" vertical="center"/>
    </xf>
    <xf numFmtId="0" fontId="1" fillId="0" borderId="34" xfId="32" applyFont="1" applyBorder="1" applyAlignment="1">
      <alignment horizontal="right" vertical="center"/>
    </xf>
    <xf numFmtId="3" fontId="1" fillId="0" borderId="46" xfId="32" applyNumberFormat="1" applyFont="1" applyBorder="1" applyAlignment="1">
      <alignment horizontal="right" vertical="center"/>
    </xf>
    <xf numFmtId="0" fontId="1" fillId="0" borderId="42" xfId="32" applyFont="1" applyBorder="1" applyAlignment="1">
      <alignment horizontal="right" vertical="center"/>
    </xf>
    <xf numFmtId="3" fontId="1" fillId="0" borderId="47" xfId="32" applyNumberFormat="1" applyFont="1" applyBorder="1" applyAlignment="1">
      <alignment horizontal="right" vertical="center"/>
    </xf>
    <xf numFmtId="0" fontId="1" fillId="0" borderId="44" xfId="32" applyFont="1" applyBorder="1" applyAlignment="1">
      <alignment horizontal="right" vertical="center"/>
    </xf>
    <xf numFmtId="3" fontId="1" fillId="0" borderId="48" xfId="32" applyNumberFormat="1" applyFont="1" applyBorder="1" applyAlignment="1">
      <alignment horizontal="right" vertical="center"/>
    </xf>
    <xf numFmtId="0" fontId="1" fillId="0" borderId="45" xfId="32" applyFont="1" applyBorder="1" applyAlignment="1">
      <alignment horizontal="right" vertical="center"/>
    </xf>
    <xf numFmtId="0" fontId="3" fillId="0" borderId="49" xfId="32" applyFont="1" applyBorder="1" applyAlignment="1">
      <alignment horizontal="center" vertical="center"/>
    </xf>
    <xf numFmtId="0" fontId="1" fillId="0" borderId="50" xfId="32" applyFont="1" applyBorder="1" applyAlignment="1">
      <alignment horizontal="left" vertical="center"/>
    </xf>
    <xf numFmtId="0" fontId="1" fillId="0" borderId="50" xfId="32" applyFont="1" applyBorder="1" applyAlignment="1">
      <alignment horizontal="center" vertical="center"/>
    </xf>
    <xf numFmtId="0" fontId="1" fillId="0" borderId="51" xfId="32" applyFont="1" applyBorder="1" applyAlignment="1">
      <alignment horizontal="center" vertical="center"/>
    </xf>
    <xf numFmtId="0" fontId="1" fillId="0" borderId="52" xfId="32" applyFont="1" applyBorder="1" applyAlignment="1">
      <alignment horizontal="center" vertical="center"/>
    </xf>
    <xf numFmtId="0" fontId="1" fillId="0" borderId="53" xfId="32" applyFont="1" applyBorder="1" applyAlignment="1">
      <alignment horizontal="center" vertical="center"/>
    </xf>
    <xf numFmtId="0" fontId="1" fillId="0" borderId="54" xfId="32" applyFont="1" applyBorder="1" applyAlignment="1">
      <alignment horizontal="left" vertical="center"/>
    </xf>
    <xf numFmtId="0" fontId="1" fillId="0" borderId="56" xfId="32" applyFont="1" applyBorder="1" applyAlignment="1">
      <alignment horizontal="left" vertical="center"/>
    </xf>
    <xf numFmtId="0" fontId="1" fillId="0" borderId="57" xfId="32" applyFont="1" applyBorder="1" applyAlignment="1">
      <alignment horizontal="center" vertical="center"/>
    </xf>
    <xf numFmtId="0" fontId="1" fillId="0" borderId="31" xfId="32" applyFont="1" applyBorder="1" applyAlignment="1">
      <alignment horizontal="left" vertical="center"/>
    </xf>
    <xf numFmtId="0" fontId="1" fillId="0" borderId="58" xfId="32" applyFont="1" applyBorder="1" applyAlignment="1">
      <alignment horizontal="left" vertical="center"/>
    </xf>
    <xf numFmtId="0" fontId="1" fillId="0" borderId="32" xfId="32" applyFont="1" applyBorder="1" applyAlignment="1">
      <alignment horizontal="center" vertical="center"/>
    </xf>
    <xf numFmtId="0" fontId="1" fillId="0" borderId="33" xfId="32" applyFont="1" applyBorder="1" applyAlignment="1">
      <alignment horizontal="left" vertical="center"/>
    </xf>
    <xf numFmtId="0" fontId="1" fillId="0" borderId="62" xfId="32" applyFont="1" applyBorder="1" applyAlignment="1">
      <alignment horizontal="center" vertical="center"/>
    </xf>
    <xf numFmtId="0" fontId="1" fillId="0" borderId="52" xfId="32" applyFont="1" applyBorder="1" applyAlignment="1">
      <alignment horizontal="left" vertical="center"/>
    </xf>
    <xf numFmtId="0" fontId="1" fillId="0" borderId="63" xfId="32" applyFont="1" applyBorder="1" applyAlignment="1">
      <alignment horizontal="center" vertical="center"/>
    </xf>
    <xf numFmtId="0" fontId="1" fillId="0" borderId="64" xfId="32" applyFont="1" applyBorder="1" applyAlignment="1">
      <alignment horizontal="center" vertical="center"/>
    </xf>
    <xf numFmtId="10" fontId="1" fillId="0" borderId="43" xfId="32" applyNumberFormat="1" applyFont="1" applyBorder="1" applyAlignment="1">
      <alignment horizontal="right" vertical="center"/>
    </xf>
    <xf numFmtId="10" fontId="1" fillId="0" borderId="65" xfId="32" applyNumberFormat="1" applyFont="1" applyBorder="1" applyAlignment="1">
      <alignment horizontal="right" vertical="center"/>
    </xf>
    <xf numFmtId="10" fontId="1" fillId="0" borderId="37" xfId="32" applyNumberFormat="1" applyFont="1" applyBorder="1" applyAlignment="1">
      <alignment horizontal="right" vertical="center"/>
    </xf>
    <xf numFmtId="10" fontId="1" fillId="0" borderId="66" xfId="32" applyNumberFormat="1" applyFont="1" applyBorder="1" applyAlignment="1">
      <alignment horizontal="right" vertical="center"/>
    </xf>
    <xf numFmtId="0" fontId="1" fillId="0" borderId="60" xfId="32" applyFont="1" applyBorder="1" applyAlignment="1">
      <alignment horizontal="left" vertical="center"/>
    </xf>
    <xf numFmtId="0" fontId="1" fillId="0" borderId="62" xfId="32" applyFont="1" applyBorder="1" applyAlignment="1">
      <alignment horizontal="right" vertical="center"/>
    </xf>
    <xf numFmtId="0" fontId="1" fillId="0" borderId="68" xfId="32" applyFont="1" applyBorder="1" applyAlignment="1">
      <alignment horizontal="center" vertical="center"/>
    </xf>
    <xf numFmtId="0" fontId="1" fillId="0" borderId="69" xfId="32" applyFont="1" applyBorder="1" applyAlignment="1">
      <alignment horizontal="left" vertical="center"/>
    </xf>
    <xf numFmtId="0" fontId="1" fillId="0" borderId="69" xfId="32" applyFont="1" applyBorder="1" applyAlignment="1">
      <alignment horizontal="right" vertical="center"/>
    </xf>
    <xf numFmtId="0" fontId="1" fillId="0" borderId="70" xfId="32" applyFont="1" applyBorder="1" applyAlignment="1">
      <alignment horizontal="right" vertical="center"/>
    </xf>
    <xf numFmtId="3" fontId="1" fillId="0" borderId="0" xfId="32" applyNumberFormat="1" applyFont="1" applyAlignment="1">
      <alignment horizontal="right" vertical="center"/>
    </xf>
    <xf numFmtId="0" fontId="1" fillId="0" borderId="68" xfId="32" applyFont="1" applyBorder="1" applyAlignment="1">
      <alignment horizontal="left" vertical="center"/>
    </xf>
    <xf numFmtId="0" fontId="1" fillId="0" borderId="0" xfId="32" applyFont="1" applyAlignment="1">
      <alignment horizontal="right" vertical="center"/>
    </xf>
    <xf numFmtId="0" fontId="1" fillId="0" borderId="0" xfId="32" applyFont="1" applyAlignment="1">
      <alignment horizontal="left" vertical="center"/>
    </xf>
    <xf numFmtId="0" fontId="1" fillId="0" borderId="71" xfId="32" applyFont="1" applyBorder="1" applyAlignment="1">
      <alignment horizontal="right" vertical="center"/>
    </xf>
    <xf numFmtId="3" fontId="1" fillId="0" borderId="71" xfId="32" applyNumberFormat="1" applyFont="1" applyBorder="1" applyAlignment="1">
      <alignment horizontal="right" vertical="center"/>
    </xf>
    <xf numFmtId="3" fontId="1" fillId="0" borderId="72" xfId="32" applyNumberFormat="1" applyFont="1" applyBorder="1" applyAlignment="1">
      <alignment horizontal="right" vertical="center"/>
    </xf>
    <xf numFmtId="0" fontId="3" fillId="0" borderId="73" xfId="32" applyFont="1" applyBorder="1" applyAlignment="1">
      <alignment horizontal="center" vertical="center"/>
    </xf>
    <xf numFmtId="0" fontId="1" fillId="0" borderId="74" xfId="32" applyFont="1" applyBorder="1" applyAlignment="1">
      <alignment horizontal="left" vertical="center"/>
    </xf>
    <xf numFmtId="0" fontId="1" fillId="0" borderId="75" xfId="32" applyFont="1" applyBorder="1" applyAlignment="1">
      <alignment horizontal="left" vertical="center"/>
    </xf>
    <xf numFmtId="0" fontId="1" fillId="0" borderId="69" xfId="32" applyFont="1" applyBorder="1" applyAlignment="1">
      <alignment horizontal="center" vertical="center"/>
    </xf>
    <xf numFmtId="0" fontId="1" fillId="0" borderId="76" xfId="32" applyFont="1" applyBorder="1" applyAlignment="1">
      <alignment horizontal="left" vertical="center"/>
    </xf>
    <xf numFmtId="0" fontId="1" fillId="0" borderId="77" xfId="32" applyFont="1" applyBorder="1" applyAlignment="1">
      <alignment horizontal="left" vertical="center"/>
    </xf>
    <xf numFmtId="0" fontId="1" fillId="0" borderId="78" xfId="32" applyFont="1" applyBorder="1" applyAlignment="1">
      <alignment horizontal="left" vertical="center"/>
    </xf>
    <xf numFmtId="0" fontId="1" fillId="0" borderId="79" xfId="32" applyFont="1" applyBorder="1" applyAlignment="1">
      <alignment horizontal="left" vertical="center"/>
    </xf>
    <xf numFmtId="0" fontId="1" fillId="0" borderId="80" xfId="32" applyFont="1" applyBorder="1" applyAlignment="1">
      <alignment horizontal="left" vertical="center"/>
    </xf>
    <xf numFmtId="0" fontId="1" fillId="0" borderId="81" xfId="32" applyFont="1" applyBorder="1" applyAlignment="1">
      <alignment horizontal="left" vertical="center"/>
    </xf>
    <xf numFmtId="3" fontId="1" fillId="0" borderId="76" xfId="32" applyNumberFormat="1" applyFont="1" applyBorder="1" applyAlignment="1">
      <alignment horizontal="right" vertical="center"/>
    </xf>
    <xf numFmtId="3" fontId="1" fillId="0" borderId="80" xfId="32" applyNumberFormat="1" applyFont="1" applyBorder="1" applyAlignment="1">
      <alignment horizontal="right" vertical="center"/>
    </xf>
    <xf numFmtId="3" fontId="1" fillId="0" borderId="81" xfId="32" applyNumberFormat="1" applyFont="1" applyBorder="1" applyAlignment="1">
      <alignment horizontal="right" vertical="center"/>
    </xf>
    <xf numFmtId="0" fontId="1" fillId="0" borderId="82" xfId="32" applyFont="1" applyBorder="1" applyAlignment="1">
      <alignment horizontal="left" vertical="center"/>
    </xf>
    <xf numFmtId="0" fontId="1" fillId="0" borderId="60" xfId="32" applyFont="1" applyBorder="1" applyAlignment="1">
      <alignment horizontal="right" vertical="center"/>
    </xf>
    <xf numFmtId="0" fontId="1" fillId="0" borderId="66" xfId="32" applyFont="1" applyBorder="1" applyAlignment="1">
      <alignment horizontal="left" vertical="center"/>
    </xf>
    <xf numFmtId="0" fontId="1" fillId="0" borderId="47" xfId="32" applyFont="1" applyBorder="1" applyAlignment="1">
      <alignment horizontal="right" vertical="center"/>
    </xf>
    <xf numFmtId="0" fontId="1" fillId="0" borderId="83" xfId="32" applyFont="1" applyBorder="1" applyAlignment="1">
      <alignment horizontal="left" vertical="center"/>
    </xf>
    <xf numFmtId="169" fontId="1" fillId="0" borderId="84" xfId="32" applyNumberFormat="1" applyFont="1" applyBorder="1" applyAlignment="1">
      <alignment horizontal="right" vertical="center"/>
    </xf>
    <xf numFmtId="0" fontId="1" fillId="0" borderId="85" xfId="32" applyFont="1" applyBorder="1" applyAlignment="1">
      <alignment horizontal="center" vertical="center"/>
    </xf>
    <xf numFmtId="0" fontId="1" fillId="0" borderId="86" xfId="32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89" xfId="0" applyFont="1" applyBorder="1" applyAlignment="1">
      <alignment horizontal="center" vertical="center"/>
    </xf>
    <xf numFmtId="0" fontId="1" fillId="0" borderId="92" xfId="0" applyFont="1" applyBorder="1" applyAlignment="1">
      <alignment horizontal="centerContinuous"/>
    </xf>
    <xf numFmtId="0" fontId="1" fillId="0" borderId="93" xfId="0" applyFont="1" applyBorder="1" applyAlignment="1">
      <alignment horizontal="centerContinuous"/>
    </xf>
    <xf numFmtId="0" fontId="1" fillId="0" borderId="94" xfId="0" applyFont="1" applyBorder="1" applyAlignment="1">
      <alignment horizontal="centerContinuous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6" fillId="0" borderId="90" xfId="0" applyFont="1" applyBorder="1" applyAlignment="1" applyProtection="1">
      <alignment horizontal="center"/>
      <protection locked="0"/>
    </xf>
    <xf numFmtId="0" fontId="6" fillId="0" borderId="87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9" xfId="0" applyFont="1" applyBorder="1" applyAlignment="1">
      <alignment horizontal="center"/>
    </xf>
    <xf numFmtId="0" fontId="6" fillId="0" borderId="91" xfId="0" applyFont="1" applyBorder="1" applyAlignment="1" applyProtection="1">
      <alignment horizontal="center"/>
      <protection locked="0"/>
    </xf>
    <xf numFmtId="0" fontId="6" fillId="0" borderId="89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167" fontId="1" fillId="0" borderId="89" xfId="0" applyNumberFormat="1" applyFont="1" applyBorder="1"/>
    <xf numFmtId="0" fontId="1" fillId="0" borderId="8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87" xfId="0" applyNumberFormat="1" applyFont="1" applyBorder="1" applyAlignment="1">
      <alignment horizontal="left"/>
    </xf>
    <xf numFmtId="0" fontId="1" fillId="0" borderId="87" xfId="0" applyFont="1" applyBorder="1" applyAlignment="1">
      <alignment horizontal="right"/>
    </xf>
    <xf numFmtId="49" fontId="1" fillId="0" borderId="89" xfId="0" applyNumberFormat="1" applyFont="1" applyBorder="1" applyAlignment="1">
      <alignment horizontal="left"/>
    </xf>
    <xf numFmtId="0" fontId="1" fillId="0" borderId="89" xfId="0" applyFont="1" applyBorder="1" applyAlignment="1">
      <alignment horizontal="right"/>
    </xf>
  </cellXfs>
  <cellStyles count="60">
    <cellStyle name="1 000 Sk" xfId="39" xr:uid="{00000000-0005-0000-0000-000000000000}"/>
    <cellStyle name="1 000,-  Sk" xfId="16" xr:uid="{00000000-0005-0000-0000-000001000000}"/>
    <cellStyle name="1 000,- Kč" xfId="31" xr:uid="{00000000-0005-0000-0000-000002000000}"/>
    <cellStyle name="1 000,- Sk" xfId="38" xr:uid="{00000000-0005-0000-0000-000003000000}"/>
    <cellStyle name="1000 Sk_fakturuj99" xfId="22" xr:uid="{00000000-0005-0000-0000-000004000000}"/>
    <cellStyle name="20 % – Zvýraznění3" xfId="29" xr:uid="{00000000-0005-0000-0000-000007000000}"/>
    <cellStyle name="20 % - zvýraznenie1" xfId="35" builtinId="30" customBuiltin="1"/>
    <cellStyle name="20 % - zvýraznenie2" xfId="37" builtinId="34" customBuiltin="1"/>
    <cellStyle name="20 % - zvýraznenie4" xfId="40" builtinId="42" customBuiltin="1"/>
    <cellStyle name="20 % - zvýraznenie5" xfId="41" builtinId="46" customBuiltin="1"/>
    <cellStyle name="20 % - zvýraznenie6" xfId="42" builtinId="50" customBuiltin="1"/>
    <cellStyle name="40 % – Zvýraznění5" xfId="34" xr:uid="{00000000-0005-0000-0000-00000F000000}"/>
    <cellStyle name="40 % - zvýraznenie1" xfId="23" builtinId="31" customBuiltin="1"/>
    <cellStyle name="40 % - zvýraznenie2" xfId="43" builtinId="35" customBuiltin="1"/>
    <cellStyle name="40 % - zvýraznenie3" xfId="44" builtinId="39" customBuiltin="1"/>
    <cellStyle name="40 % - zvýraznenie4" xfId="45" builtinId="43" customBuiltin="1"/>
    <cellStyle name="40 % - zvýraznenie6" xfId="46" builtinId="51" customBuiltin="1"/>
    <cellStyle name="60 % - zvýraznenie1" xfId="47" builtinId="32" customBuiltin="1"/>
    <cellStyle name="60 % - zvýraznenie2" xfId="48" builtinId="36" customBuiltin="1"/>
    <cellStyle name="60 % - zvýraznenie3" xfId="49" builtinId="40" customBuiltin="1"/>
    <cellStyle name="60 % - zvýraznenie4" xfId="50" builtinId="44" customBuiltin="1"/>
    <cellStyle name="60 % - zvýraznenie5" xfId="51" builtinId="48" customBuiltin="1"/>
    <cellStyle name="60 % - zvýraznenie6" xfId="52" builtinId="52" customBuiltin="1"/>
    <cellStyle name="Čiarka" xfId="2" builtinId="3" customBuiltin="1"/>
    <cellStyle name="Čiarka [0]" xfId="3" builtinId="6" customBuiltin="1"/>
    <cellStyle name="data" xfId="54" xr:uid="{00000000-0005-0000-0000-00001A000000}"/>
    <cellStyle name="Dobrá" xfId="18" builtinId="26" customBuiltin="1"/>
    <cellStyle name="Hypertextové prepojenie" xfId="10" builtinId="8" customBuiltin="1"/>
    <cellStyle name="Kontrolná bunka" xfId="7" builtinId="23" customBuiltin="1"/>
    <cellStyle name="Mena" xfId="5" builtinId="4" customBuiltin="1"/>
    <cellStyle name="Mena [0]" xfId="4" builtinId="7" customBuiltin="1"/>
    <cellStyle name="Nadpis 1" xfId="13" builtinId="16" customBuiltin="1"/>
    <cellStyle name="Nadpis 2" xfId="8" builtinId="17" customBuiltin="1"/>
    <cellStyle name="Nadpis 3" xfId="14" builtinId="18" customBuiltin="1"/>
    <cellStyle name="Nadpis 4" xfId="15" builtinId="19" customBuiltin="1"/>
    <cellStyle name="Názov" xfId="55" builtinId="15" customBuiltin="1"/>
    <cellStyle name="Neutrálna" xfId="25" builtinId="28" customBuiltin="1"/>
    <cellStyle name="Normálna" xfId="0" builtinId="0" customBuiltin="1"/>
    <cellStyle name="normálne_fakturuj99" xfId="56" xr:uid="{00000000-0005-0000-0000-000025000000}"/>
    <cellStyle name="normálne_KLs" xfId="1" xr:uid="{00000000-0005-0000-0000-000026000000}"/>
    <cellStyle name="normálne_KLv" xfId="32" xr:uid="{00000000-0005-0000-0000-000027000000}"/>
    <cellStyle name="Percentá" xfId="6" builtinId="5" customBuiltin="1"/>
    <cellStyle name="Použité hypertextové prepojenie" xfId="11" builtinId="9" customBuiltin="1"/>
    <cellStyle name="Poznámka" xfId="9" builtinId="10" customBuiltin="1"/>
    <cellStyle name="Prepojená bunka" xfId="21" builtinId="24" customBuiltin="1"/>
    <cellStyle name="Spolu" xfId="53" builtinId="25" customBuiltin="1"/>
    <cellStyle name="TEXT" xfId="57" xr:uid="{00000000-0005-0000-0000-00002F000000}"/>
    <cellStyle name="Text upozornenia" xfId="58" builtinId="11" customBuiltin="1"/>
    <cellStyle name="TEXT1" xfId="59" xr:uid="{00000000-0005-0000-0000-000031000000}"/>
    <cellStyle name="Vstup" xfId="17" builtinId="20" customBuiltin="1"/>
    <cellStyle name="Výpočet" xfId="20" builtinId="22" customBuiltin="1"/>
    <cellStyle name="Výstup" xfId="19" builtinId="21" customBuiltin="1"/>
    <cellStyle name="Vysvetľujúci text" xfId="12" builtinId="53" customBuiltin="1"/>
    <cellStyle name="Zlá" xfId="24" builtinId="27" customBuiltin="1"/>
    <cellStyle name="Zvýraznenie1" xfId="26" builtinId="29" customBuiltin="1"/>
    <cellStyle name="Zvýraznenie2" xfId="27" builtinId="33" customBuiltin="1"/>
    <cellStyle name="Zvýraznenie3" xfId="28" builtinId="37" customBuiltin="1"/>
    <cellStyle name="Zvýraznenie4" xfId="30" builtinId="41" customBuiltin="1"/>
    <cellStyle name="Zvýraznenie5" xfId="33" builtinId="45" customBuiltin="1"/>
    <cellStyle name="Zvýraznenie6" xfId="36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"/>
  <sheetViews>
    <sheetView showGridLines="0" workbookViewId="0">
      <pane xSplit="4" ySplit="10" topLeftCell="E72" activePane="bottomRight" state="frozen"/>
      <selection pane="topRight"/>
      <selection pane="bottomLeft"/>
      <selection pane="bottomRight" activeCell="G14" sqref="G14:G78"/>
    </sheetView>
  </sheetViews>
  <sheetFormatPr defaultColWidth="9.140625" defaultRowHeight="12.75"/>
  <cols>
    <col min="1" max="1" width="6.7109375" style="111" customWidth="1"/>
    <col min="2" max="2" width="3.7109375" style="112" customWidth="1"/>
    <col min="3" max="3" width="13" style="113" customWidth="1"/>
    <col min="4" max="4" width="35.7109375" style="114" customWidth="1"/>
    <col min="5" max="5" width="10.7109375" style="115" customWidth="1"/>
    <col min="6" max="6" width="5.28515625" style="116" customWidth="1"/>
    <col min="7" max="7" width="8.7109375" style="117" customWidth="1"/>
    <col min="8" max="9" width="9.7109375" style="117" hidden="1" customWidth="1"/>
    <col min="10" max="10" width="9.7109375" style="117" customWidth="1"/>
    <col min="11" max="11" width="7.42578125" style="118" hidden="1" customWidth="1"/>
    <col min="12" max="12" width="8.28515625" style="118" hidden="1" customWidth="1"/>
    <col min="13" max="13" width="9.140625" style="115" hidden="1"/>
    <col min="14" max="14" width="7" style="115" hidden="1" customWidth="1"/>
    <col min="15" max="15" width="3.5703125" style="116" customWidth="1"/>
    <col min="16" max="16" width="12.7109375" style="116" hidden="1" customWidth="1"/>
    <col min="17" max="19" width="13.28515625" style="115" hidden="1" customWidth="1"/>
    <col min="20" max="20" width="10.5703125" style="119" hidden="1" customWidth="1"/>
    <col min="21" max="21" width="10.28515625" style="119" hidden="1" customWidth="1"/>
    <col min="22" max="22" width="5.7109375" style="119" hidden="1" customWidth="1"/>
    <col min="23" max="23" width="9.140625" style="120" hidden="1"/>
    <col min="24" max="25" width="5.7109375" style="116" hidden="1" customWidth="1"/>
    <col min="26" max="26" width="7.5703125" style="116" hidden="1" customWidth="1"/>
    <col min="27" max="27" width="24.85546875" style="116" hidden="1" customWidth="1"/>
    <col min="28" max="28" width="4.28515625" style="116" hidden="1" customWidth="1"/>
    <col min="29" max="29" width="8.28515625" style="116" hidden="1" customWidth="1"/>
    <col min="30" max="30" width="8.7109375" style="116" hidden="1" customWidth="1"/>
    <col min="31" max="34" width="9.140625" style="116" hidden="1"/>
    <col min="35" max="35" width="9.140625" style="102"/>
    <col min="36" max="37" width="0" style="102" hidden="1" customWidth="1"/>
    <col min="38" max="16384" width="9.140625" style="102"/>
  </cols>
  <sheetData>
    <row r="1" spans="1:37" ht="24">
      <c r="A1" s="106" t="s">
        <v>4</v>
      </c>
      <c r="B1" s="102"/>
      <c r="C1" s="102"/>
      <c r="D1" s="102"/>
      <c r="E1" s="106"/>
      <c r="F1" s="102"/>
      <c r="G1" s="103"/>
      <c r="H1" s="102"/>
      <c r="I1" s="102"/>
      <c r="J1" s="103"/>
      <c r="K1" s="104"/>
      <c r="L1" s="102"/>
      <c r="M1" s="102"/>
      <c r="N1" s="102"/>
      <c r="O1" s="102"/>
      <c r="P1" s="102"/>
      <c r="Q1" s="105"/>
      <c r="R1" s="105"/>
      <c r="S1" s="105"/>
      <c r="T1" s="102"/>
      <c r="U1" s="102"/>
      <c r="V1" s="102"/>
      <c r="W1" s="102"/>
      <c r="X1" s="102"/>
      <c r="Y1" s="102"/>
      <c r="Z1" s="99" t="s">
        <v>5</v>
      </c>
      <c r="AA1" s="2" t="s">
        <v>6</v>
      </c>
      <c r="AB1" s="99" t="s">
        <v>7</v>
      </c>
      <c r="AC1" s="99" t="s">
        <v>8</v>
      </c>
      <c r="AD1" s="99" t="s">
        <v>9</v>
      </c>
      <c r="AE1" s="141" t="s">
        <v>10</v>
      </c>
      <c r="AF1" s="142" t="s">
        <v>11</v>
      </c>
      <c r="AG1" s="102"/>
      <c r="AH1" s="102"/>
    </row>
    <row r="2" spans="1:37">
      <c r="A2" s="106" t="s">
        <v>113</v>
      </c>
      <c r="B2" s="102"/>
      <c r="C2" s="102"/>
      <c r="D2" s="102"/>
      <c r="E2" s="106"/>
      <c r="F2" s="102"/>
      <c r="G2" s="103"/>
      <c r="H2" s="121"/>
      <c r="I2" s="102"/>
      <c r="J2" s="103"/>
      <c r="K2" s="104"/>
      <c r="L2" s="102"/>
      <c r="M2" s="102"/>
      <c r="N2" s="102"/>
      <c r="O2" s="102"/>
      <c r="P2" s="102"/>
      <c r="Q2" s="105"/>
      <c r="R2" s="105"/>
      <c r="S2" s="105"/>
      <c r="T2" s="102"/>
      <c r="U2" s="102"/>
      <c r="V2" s="102"/>
      <c r="W2" s="102"/>
      <c r="X2" s="102"/>
      <c r="Y2" s="102"/>
      <c r="Z2" s="99" t="s">
        <v>12</v>
      </c>
      <c r="AA2" s="100" t="s">
        <v>13</v>
      </c>
      <c r="AB2" s="100" t="s">
        <v>14</v>
      </c>
      <c r="AC2" s="100"/>
      <c r="AD2" s="101"/>
      <c r="AE2" s="141">
        <v>1</v>
      </c>
      <c r="AF2" s="143">
        <v>123.5</v>
      </c>
      <c r="AG2" s="102"/>
      <c r="AH2" s="102"/>
    </row>
    <row r="3" spans="1:37">
      <c r="A3" s="106" t="s">
        <v>15</v>
      </c>
      <c r="B3" s="102"/>
      <c r="C3" s="102"/>
      <c r="D3" s="102"/>
      <c r="E3" s="106"/>
      <c r="F3" s="102"/>
      <c r="G3" s="103"/>
      <c r="H3" s="102"/>
      <c r="I3" s="102"/>
      <c r="J3" s="103"/>
      <c r="K3" s="104"/>
      <c r="L3" s="102"/>
      <c r="M3" s="102"/>
      <c r="N3" s="102"/>
      <c r="O3" s="102"/>
      <c r="P3" s="102"/>
      <c r="Q3" s="105"/>
      <c r="R3" s="105"/>
      <c r="S3" s="105"/>
      <c r="T3" s="102"/>
      <c r="U3" s="102"/>
      <c r="V3" s="102"/>
      <c r="W3" s="102"/>
      <c r="X3" s="102"/>
      <c r="Y3" s="102"/>
      <c r="Z3" s="99" t="s">
        <v>16</v>
      </c>
      <c r="AA3" s="100" t="s">
        <v>17</v>
      </c>
      <c r="AB3" s="100" t="s">
        <v>14</v>
      </c>
      <c r="AC3" s="100" t="s">
        <v>18</v>
      </c>
      <c r="AD3" s="101" t="s">
        <v>19</v>
      </c>
      <c r="AE3" s="141">
        <v>2</v>
      </c>
      <c r="AF3" s="144">
        <v>123.46</v>
      </c>
      <c r="AG3" s="102"/>
      <c r="AH3" s="102"/>
    </row>
    <row r="4" spans="1:37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5"/>
      <c r="R4" s="105"/>
      <c r="S4" s="105"/>
      <c r="T4" s="102"/>
      <c r="U4" s="102"/>
      <c r="V4" s="102"/>
      <c r="W4" s="102"/>
      <c r="X4" s="102"/>
      <c r="Y4" s="102"/>
      <c r="Z4" s="99" t="s">
        <v>20</v>
      </c>
      <c r="AA4" s="100" t="s">
        <v>21</v>
      </c>
      <c r="AB4" s="100" t="s">
        <v>14</v>
      </c>
      <c r="AC4" s="100"/>
      <c r="AD4" s="101"/>
      <c r="AE4" s="141">
        <v>3</v>
      </c>
      <c r="AF4" s="145">
        <v>123.45699999999999</v>
      </c>
      <c r="AG4" s="102"/>
      <c r="AH4" s="102"/>
    </row>
    <row r="5" spans="1:37">
      <c r="A5" s="106" t="s">
        <v>114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5"/>
      <c r="R5" s="105"/>
      <c r="S5" s="105"/>
      <c r="T5" s="102"/>
      <c r="U5" s="102"/>
      <c r="V5" s="102"/>
      <c r="W5" s="102"/>
      <c r="X5" s="102"/>
      <c r="Y5" s="102"/>
      <c r="Z5" s="99" t="s">
        <v>22</v>
      </c>
      <c r="AA5" s="100" t="s">
        <v>17</v>
      </c>
      <c r="AB5" s="100" t="s">
        <v>14</v>
      </c>
      <c r="AC5" s="100" t="s">
        <v>18</v>
      </c>
      <c r="AD5" s="101" t="s">
        <v>19</v>
      </c>
      <c r="AE5" s="141">
        <v>4</v>
      </c>
      <c r="AF5" s="146">
        <v>123.4567</v>
      </c>
      <c r="AG5" s="102"/>
      <c r="AH5" s="102"/>
    </row>
    <row r="6" spans="1:37">
      <c r="A6" s="106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5"/>
      <c r="R6" s="105"/>
      <c r="S6" s="105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41" t="s">
        <v>23</v>
      </c>
      <c r="AF6" s="144">
        <v>123.46</v>
      </c>
      <c r="AG6" s="102"/>
      <c r="AH6" s="102"/>
    </row>
    <row r="7" spans="1:37">
      <c r="A7" s="106" t="s">
        <v>116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5"/>
      <c r="R7" s="105"/>
      <c r="S7" s="105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7" ht="13.5">
      <c r="A8" s="102" t="s">
        <v>117</v>
      </c>
      <c r="B8" s="122"/>
      <c r="C8" s="123"/>
      <c r="D8" s="107" t="str">
        <f>CONCATENATE(AA2," ",AB2," ",AC2," ",AD2)</f>
        <v xml:space="preserve">Prehľad rozpočtových nákladov v EUR  </v>
      </c>
      <c r="E8" s="105"/>
      <c r="F8" s="102"/>
      <c r="G8" s="103"/>
      <c r="H8" s="103"/>
      <c r="I8" s="103"/>
      <c r="J8" s="103"/>
      <c r="K8" s="104"/>
      <c r="L8" s="104"/>
      <c r="M8" s="105"/>
      <c r="N8" s="105"/>
      <c r="O8" s="102"/>
      <c r="P8" s="102"/>
      <c r="Q8" s="105"/>
      <c r="R8" s="105"/>
      <c r="S8" s="105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7">
      <c r="A9" s="108" t="s">
        <v>24</v>
      </c>
      <c r="B9" s="108" t="s">
        <v>25</v>
      </c>
      <c r="C9" s="108" t="s">
        <v>26</v>
      </c>
      <c r="D9" s="108" t="s">
        <v>27</v>
      </c>
      <c r="E9" s="108" t="s">
        <v>28</v>
      </c>
      <c r="F9" s="108" t="s">
        <v>29</v>
      </c>
      <c r="G9" s="108" t="s">
        <v>30</v>
      </c>
      <c r="H9" s="108" t="s">
        <v>31</v>
      </c>
      <c r="I9" s="108" t="s">
        <v>32</v>
      </c>
      <c r="J9" s="108" t="s">
        <v>33</v>
      </c>
      <c r="K9" s="125" t="s">
        <v>34</v>
      </c>
      <c r="L9" s="126"/>
      <c r="M9" s="127" t="s">
        <v>35</v>
      </c>
      <c r="N9" s="126"/>
      <c r="O9" s="108" t="s">
        <v>3</v>
      </c>
      <c r="P9" s="128" t="s">
        <v>36</v>
      </c>
      <c r="Q9" s="131" t="s">
        <v>28</v>
      </c>
      <c r="R9" s="131" t="s">
        <v>28</v>
      </c>
      <c r="S9" s="128" t="s">
        <v>28</v>
      </c>
      <c r="T9" s="132" t="s">
        <v>37</v>
      </c>
      <c r="U9" s="133" t="s">
        <v>38</v>
      </c>
      <c r="V9" s="134" t="s">
        <v>39</v>
      </c>
      <c r="W9" s="108" t="s">
        <v>40</v>
      </c>
      <c r="X9" s="108" t="s">
        <v>41</v>
      </c>
      <c r="Y9" s="108" t="s">
        <v>42</v>
      </c>
      <c r="Z9" s="147" t="s">
        <v>43</v>
      </c>
      <c r="AA9" s="147" t="s">
        <v>44</v>
      </c>
      <c r="AB9" s="108" t="s">
        <v>39</v>
      </c>
      <c r="AC9" s="108" t="s">
        <v>45</v>
      </c>
      <c r="AD9" s="108" t="s">
        <v>46</v>
      </c>
      <c r="AE9" s="148" t="s">
        <v>47</v>
      </c>
      <c r="AF9" s="148" t="s">
        <v>48</v>
      </c>
      <c r="AG9" s="148" t="s">
        <v>28</v>
      </c>
      <c r="AH9" s="148" t="s">
        <v>49</v>
      </c>
      <c r="AJ9" s="102" t="s">
        <v>133</v>
      </c>
      <c r="AK9" s="102" t="s">
        <v>135</v>
      </c>
    </row>
    <row r="10" spans="1:37">
      <c r="A10" s="110" t="s">
        <v>50</v>
      </c>
      <c r="B10" s="110" t="s">
        <v>51</v>
      </c>
      <c r="C10" s="124"/>
      <c r="D10" s="110" t="s">
        <v>52</v>
      </c>
      <c r="E10" s="110" t="s">
        <v>53</v>
      </c>
      <c r="F10" s="110" t="s">
        <v>54</v>
      </c>
      <c r="G10" s="110" t="s">
        <v>55</v>
      </c>
      <c r="H10" s="110" t="s">
        <v>56</v>
      </c>
      <c r="I10" s="110" t="s">
        <v>57</v>
      </c>
      <c r="J10" s="110"/>
      <c r="K10" s="110" t="s">
        <v>30</v>
      </c>
      <c r="L10" s="110" t="s">
        <v>33</v>
      </c>
      <c r="M10" s="129" t="s">
        <v>30</v>
      </c>
      <c r="N10" s="110" t="s">
        <v>33</v>
      </c>
      <c r="O10" s="110" t="s">
        <v>58</v>
      </c>
      <c r="P10" s="130"/>
      <c r="Q10" s="135" t="s">
        <v>59</v>
      </c>
      <c r="R10" s="135" t="s">
        <v>60</v>
      </c>
      <c r="S10" s="130" t="s">
        <v>61</v>
      </c>
      <c r="T10" s="136" t="s">
        <v>62</v>
      </c>
      <c r="U10" s="137" t="s">
        <v>63</v>
      </c>
      <c r="V10" s="138" t="s">
        <v>64</v>
      </c>
      <c r="W10" s="139"/>
      <c r="X10" s="140"/>
      <c r="Y10" s="140"/>
      <c r="Z10" s="149" t="s">
        <v>65</v>
      </c>
      <c r="AA10" s="149" t="s">
        <v>50</v>
      </c>
      <c r="AB10" s="110" t="s">
        <v>66</v>
      </c>
      <c r="AC10" s="140"/>
      <c r="AD10" s="140"/>
      <c r="AE10" s="150"/>
      <c r="AF10" s="150"/>
      <c r="AG10" s="150"/>
      <c r="AH10" s="150"/>
      <c r="AJ10" s="102" t="s">
        <v>134</v>
      </c>
      <c r="AK10" s="102" t="s">
        <v>136</v>
      </c>
    </row>
    <row r="12" spans="1:37">
      <c r="B12" s="14" t="s">
        <v>137</v>
      </c>
    </row>
    <row r="13" spans="1:37">
      <c r="B13" s="113" t="s">
        <v>138</v>
      </c>
    </row>
    <row r="14" spans="1:37">
      <c r="A14" s="111">
        <v>1</v>
      </c>
      <c r="B14" s="112" t="s">
        <v>139</v>
      </c>
      <c r="C14" s="113" t="s">
        <v>140</v>
      </c>
      <c r="D14" s="114" t="s">
        <v>141</v>
      </c>
      <c r="E14" s="115">
        <v>10</v>
      </c>
      <c r="F14" s="116" t="s">
        <v>142</v>
      </c>
      <c r="H14" s="117">
        <f>ROUND(E14*G14,2)</f>
        <v>0</v>
      </c>
      <c r="J14" s="117">
        <f>ROUND(E14*G14,2)</f>
        <v>0</v>
      </c>
      <c r="L14" s="118">
        <f>E14*K14</f>
        <v>0</v>
      </c>
      <c r="N14" s="115">
        <f>E14*M14</f>
        <v>0</v>
      </c>
      <c r="O14" s="116">
        <v>20</v>
      </c>
      <c r="P14" s="116" t="s">
        <v>143</v>
      </c>
      <c r="V14" s="119" t="s">
        <v>144</v>
      </c>
      <c r="X14" s="113" t="s">
        <v>140</v>
      </c>
      <c r="Y14" s="113" t="s">
        <v>140</v>
      </c>
      <c r="Z14" s="116" t="s">
        <v>145</v>
      </c>
      <c r="AB14" s="116">
        <v>1</v>
      </c>
      <c r="AJ14" s="102" t="s">
        <v>146</v>
      </c>
      <c r="AK14" s="102" t="s">
        <v>147</v>
      </c>
    </row>
    <row r="15" spans="1:37">
      <c r="A15" s="111">
        <v>2</v>
      </c>
      <c r="B15" s="112" t="s">
        <v>148</v>
      </c>
      <c r="C15" s="113" t="s">
        <v>149</v>
      </c>
      <c r="D15" s="114" t="s">
        <v>150</v>
      </c>
      <c r="E15" s="115">
        <v>10</v>
      </c>
      <c r="F15" s="116" t="s">
        <v>142</v>
      </c>
      <c r="I15" s="117">
        <f>ROUND(E15*G15,2)</f>
        <v>0</v>
      </c>
      <c r="J15" s="117">
        <f>ROUND(E15*G15,2)</f>
        <v>0</v>
      </c>
      <c r="L15" s="118">
        <f>E15*K15</f>
        <v>0</v>
      </c>
      <c r="N15" s="115">
        <f>E15*M15</f>
        <v>0</v>
      </c>
      <c r="O15" s="116">
        <v>20</v>
      </c>
      <c r="P15" s="116" t="s">
        <v>151</v>
      </c>
      <c r="V15" s="119" t="s">
        <v>97</v>
      </c>
      <c r="X15" s="113" t="s">
        <v>149</v>
      </c>
      <c r="Y15" s="113" t="s">
        <v>149</v>
      </c>
      <c r="Z15" s="116" t="s">
        <v>145</v>
      </c>
      <c r="AA15" s="113" t="s">
        <v>152</v>
      </c>
      <c r="AB15" s="116">
        <v>2</v>
      </c>
      <c r="AJ15" s="102" t="s">
        <v>153</v>
      </c>
      <c r="AK15" s="102" t="s">
        <v>147</v>
      </c>
    </row>
    <row r="16" spans="1:37">
      <c r="A16" s="111">
        <v>3</v>
      </c>
      <c r="B16" s="112" t="s">
        <v>139</v>
      </c>
      <c r="C16" s="113" t="s">
        <v>154</v>
      </c>
      <c r="D16" s="114" t="s">
        <v>155</v>
      </c>
      <c r="E16" s="115">
        <v>10</v>
      </c>
      <c r="F16" s="116" t="s">
        <v>142</v>
      </c>
      <c r="H16" s="117">
        <f>ROUND(E16*G16,2)</f>
        <v>0</v>
      </c>
      <c r="J16" s="117">
        <f>ROUND(E16*G16,2)</f>
        <v>0</v>
      </c>
      <c r="L16" s="118">
        <f>E16*K16</f>
        <v>0</v>
      </c>
      <c r="N16" s="115">
        <f>E16*M16</f>
        <v>0</v>
      </c>
      <c r="O16" s="116">
        <v>20</v>
      </c>
      <c r="P16" s="116" t="s">
        <v>156</v>
      </c>
      <c r="V16" s="119" t="s">
        <v>144</v>
      </c>
      <c r="X16" s="113" t="s">
        <v>154</v>
      </c>
      <c r="Y16" s="113" t="s">
        <v>154</v>
      </c>
      <c r="Z16" s="116" t="s">
        <v>145</v>
      </c>
      <c r="AB16" s="116">
        <v>1</v>
      </c>
      <c r="AJ16" s="102" t="s">
        <v>146</v>
      </c>
      <c r="AK16" s="102" t="s">
        <v>147</v>
      </c>
    </row>
    <row r="17" spans="1:37">
      <c r="A17" s="111">
        <v>4</v>
      </c>
      <c r="B17" s="112" t="s">
        <v>148</v>
      </c>
      <c r="C17" s="113" t="s">
        <v>157</v>
      </c>
      <c r="D17" s="114" t="s">
        <v>158</v>
      </c>
      <c r="E17" s="115">
        <v>6</v>
      </c>
      <c r="F17" s="116" t="s">
        <v>142</v>
      </c>
      <c r="I17" s="117">
        <f>ROUND(E17*G17,2)</f>
        <v>0</v>
      </c>
      <c r="J17" s="117">
        <f>ROUND(E17*G17,2)</f>
        <v>0</v>
      </c>
      <c r="L17" s="118">
        <f>E17*K17</f>
        <v>0</v>
      </c>
      <c r="N17" s="115">
        <f>E17*M17</f>
        <v>0</v>
      </c>
      <c r="O17" s="116">
        <v>20</v>
      </c>
      <c r="P17" s="116" t="s">
        <v>159</v>
      </c>
      <c r="V17" s="119" t="s">
        <v>97</v>
      </c>
      <c r="X17" s="113" t="s">
        <v>157</v>
      </c>
      <c r="Y17" s="113" t="s">
        <v>157</v>
      </c>
      <c r="Z17" s="116" t="s">
        <v>145</v>
      </c>
      <c r="AA17" s="113" t="s">
        <v>152</v>
      </c>
      <c r="AB17" s="116">
        <v>2</v>
      </c>
      <c r="AJ17" s="102" t="s">
        <v>153</v>
      </c>
      <c r="AK17" s="102" t="s">
        <v>147</v>
      </c>
    </row>
    <row r="18" spans="1:37" ht="25.5">
      <c r="A18" s="111">
        <v>5</v>
      </c>
      <c r="B18" s="112" t="s">
        <v>139</v>
      </c>
      <c r="C18" s="113" t="s">
        <v>160</v>
      </c>
      <c r="D18" s="114" t="s">
        <v>161</v>
      </c>
      <c r="E18" s="115">
        <v>0.8</v>
      </c>
      <c r="F18" s="116" t="s">
        <v>58</v>
      </c>
      <c r="H18" s="117">
        <f>ROUND(E18*G18,2)</f>
        <v>0</v>
      </c>
      <c r="J18" s="117">
        <f>ROUND(E18*G18,2)</f>
        <v>0</v>
      </c>
      <c r="L18" s="118">
        <f>E18*K18</f>
        <v>0</v>
      </c>
      <c r="N18" s="115">
        <f>E18*M18</f>
        <v>0</v>
      </c>
      <c r="O18" s="116">
        <v>20</v>
      </c>
      <c r="P18" s="116" t="s">
        <v>162</v>
      </c>
      <c r="V18" s="119" t="s">
        <v>144</v>
      </c>
      <c r="X18" s="113" t="s">
        <v>160</v>
      </c>
      <c r="Y18" s="113" t="s">
        <v>160</v>
      </c>
      <c r="Z18" s="116" t="s">
        <v>145</v>
      </c>
      <c r="AB18" s="116">
        <v>1</v>
      </c>
      <c r="AJ18" s="102" t="s">
        <v>146</v>
      </c>
      <c r="AK18" s="102" t="s">
        <v>147</v>
      </c>
    </row>
    <row r="19" spans="1:37">
      <c r="D19" s="4" t="s">
        <v>163</v>
      </c>
      <c r="E19" s="11">
        <f>J19</f>
        <v>0</v>
      </c>
      <c r="H19" s="11">
        <f>SUM(H12:H18)</f>
        <v>0</v>
      </c>
      <c r="I19" s="11">
        <f>SUM(I12:I18)</f>
        <v>0</v>
      </c>
      <c r="J19" s="11">
        <f>SUM(J12:J18)</f>
        <v>0</v>
      </c>
      <c r="L19" s="8">
        <f>SUM(L12:L18)</f>
        <v>0</v>
      </c>
      <c r="N19" s="13">
        <f>SUM(N12:N18)</f>
        <v>0</v>
      </c>
      <c r="W19" s="120">
        <f>SUM(W12:W18)</f>
        <v>0</v>
      </c>
    </row>
    <row r="21" spans="1:37">
      <c r="B21" s="113" t="s">
        <v>164</v>
      </c>
    </row>
    <row r="22" spans="1:37">
      <c r="A22" s="111">
        <v>6</v>
      </c>
      <c r="B22" s="112" t="s">
        <v>165</v>
      </c>
      <c r="C22" s="113" t="s">
        <v>166</v>
      </c>
      <c r="D22" s="114" t="s">
        <v>167</v>
      </c>
      <c r="E22" s="115">
        <v>1</v>
      </c>
      <c r="F22" s="116" t="s">
        <v>168</v>
      </c>
      <c r="H22" s="117">
        <f t="shared" ref="H22:H31" si="0">ROUND(E22*G22,2)</f>
        <v>0</v>
      </c>
      <c r="J22" s="117">
        <f t="shared" ref="J22:J31" si="1">ROUND(E22*G22,2)</f>
        <v>0</v>
      </c>
      <c r="K22" s="118">
        <v>2.2620000000000001E-2</v>
      </c>
      <c r="L22" s="118">
        <f t="shared" ref="L22:L31" si="2">E22*K22</f>
        <v>2.2620000000000001E-2</v>
      </c>
      <c r="N22" s="115">
        <f t="shared" ref="N22:N31" si="3">E22*M22</f>
        <v>0</v>
      </c>
      <c r="O22" s="116">
        <v>20</v>
      </c>
      <c r="P22" s="116" t="s">
        <v>169</v>
      </c>
      <c r="V22" s="119" t="s">
        <v>144</v>
      </c>
      <c r="W22" s="120">
        <v>149.25299999999999</v>
      </c>
      <c r="X22" s="113" t="s">
        <v>170</v>
      </c>
      <c r="Y22" s="113" t="s">
        <v>166</v>
      </c>
      <c r="Z22" s="116" t="s">
        <v>171</v>
      </c>
      <c r="AB22" s="116">
        <v>7</v>
      </c>
      <c r="AJ22" s="102" t="s">
        <v>146</v>
      </c>
      <c r="AK22" s="102" t="s">
        <v>147</v>
      </c>
    </row>
    <row r="23" spans="1:37" ht="25.5">
      <c r="A23" s="111">
        <v>7</v>
      </c>
      <c r="B23" s="112" t="s">
        <v>165</v>
      </c>
      <c r="C23" s="113" t="s">
        <v>172</v>
      </c>
      <c r="D23" s="114" t="s">
        <v>173</v>
      </c>
      <c r="E23" s="115">
        <v>2</v>
      </c>
      <c r="F23" s="116" t="s">
        <v>174</v>
      </c>
      <c r="H23" s="117">
        <f t="shared" si="0"/>
        <v>0</v>
      </c>
      <c r="J23" s="117">
        <f t="shared" si="1"/>
        <v>0</v>
      </c>
      <c r="L23" s="118">
        <f t="shared" si="2"/>
        <v>0</v>
      </c>
      <c r="N23" s="115">
        <f t="shared" si="3"/>
        <v>0</v>
      </c>
      <c r="O23" s="116">
        <v>20</v>
      </c>
      <c r="P23" s="116" t="s">
        <v>175</v>
      </c>
      <c r="V23" s="119" t="s">
        <v>144</v>
      </c>
      <c r="X23" s="113" t="s">
        <v>172</v>
      </c>
      <c r="Y23" s="113" t="s">
        <v>172</v>
      </c>
      <c r="Z23" s="116" t="s">
        <v>145</v>
      </c>
      <c r="AB23" s="116">
        <v>7</v>
      </c>
      <c r="AJ23" s="102" t="s">
        <v>146</v>
      </c>
      <c r="AK23" s="102" t="s">
        <v>147</v>
      </c>
    </row>
    <row r="24" spans="1:37">
      <c r="A24" s="111">
        <v>8</v>
      </c>
      <c r="B24" s="112" t="s">
        <v>165</v>
      </c>
      <c r="C24" s="113" t="s">
        <v>176</v>
      </c>
      <c r="D24" s="114" t="s">
        <v>177</v>
      </c>
      <c r="E24" s="115">
        <v>1</v>
      </c>
      <c r="F24" s="116" t="s">
        <v>168</v>
      </c>
      <c r="H24" s="117">
        <f t="shared" si="0"/>
        <v>0</v>
      </c>
      <c r="J24" s="117">
        <f t="shared" si="1"/>
        <v>0</v>
      </c>
      <c r="L24" s="118">
        <f t="shared" si="2"/>
        <v>0</v>
      </c>
      <c r="N24" s="115">
        <f t="shared" si="3"/>
        <v>0</v>
      </c>
      <c r="O24" s="116">
        <v>20</v>
      </c>
      <c r="P24" s="116" t="s">
        <v>169</v>
      </c>
      <c r="V24" s="119" t="s">
        <v>144</v>
      </c>
      <c r="X24" s="113" t="s">
        <v>176</v>
      </c>
      <c r="Y24" s="113" t="s">
        <v>176</v>
      </c>
      <c r="Z24" s="116" t="s">
        <v>145</v>
      </c>
      <c r="AB24" s="116">
        <v>1</v>
      </c>
      <c r="AJ24" s="102" t="s">
        <v>146</v>
      </c>
      <c r="AK24" s="102" t="s">
        <v>147</v>
      </c>
    </row>
    <row r="25" spans="1:37">
      <c r="A25" s="111">
        <v>9</v>
      </c>
      <c r="B25" s="112" t="s">
        <v>165</v>
      </c>
      <c r="C25" s="113" t="s">
        <v>178</v>
      </c>
      <c r="D25" s="114" t="s">
        <v>179</v>
      </c>
      <c r="E25" s="115">
        <v>1</v>
      </c>
      <c r="F25" s="116" t="s">
        <v>168</v>
      </c>
      <c r="H25" s="117">
        <f t="shared" si="0"/>
        <v>0</v>
      </c>
      <c r="J25" s="117">
        <f t="shared" si="1"/>
        <v>0</v>
      </c>
      <c r="L25" s="118">
        <f t="shared" si="2"/>
        <v>0</v>
      </c>
      <c r="N25" s="115">
        <f t="shared" si="3"/>
        <v>0</v>
      </c>
      <c r="O25" s="116">
        <v>20</v>
      </c>
      <c r="P25" s="116" t="s">
        <v>180</v>
      </c>
      <c r="V25" s="119" t="s">
        <v>144</v>
      </c>
      <c r="X25" s="113" t="s">
        <v>178</v>
      </c>
      <c r="Y25" s="113" t="s">
        <v>178</v>
      </c>
      <c r="Z25" s="116" t="s">
        <v>145</v>
      </c>
      <c r="AB25" s="116">
        <v>1</v>
      </c>
      <c r="AJ25" s="102" t="s">
        <v>146</v>
      </c>
      <c r="AK25" s="102" t="s">
        <v>147</v>
      </c>
    </row>
    <row r="26" spans="1:37">
      <c r="A26" s="111">
        <v>10</v>
      </c>
      <c r="B26" s="112" t="s">
        <v>165</v>
      </c>
      <c r="C26" s="113" t="s">
        <v>181</v>
      </c>
      <c r="D26" s="114" t="s">
        <v>182</v>
      </c>
      <c r="E26" s="115">
        <v>2</v>
      </c>
      <c r="F26" s="116" t="s">
        <v>168</v>
      </c>
      <c r="H26" s="117">
        <f t="shared" si="0"/>
        <v>0</v>
      </c>
      <c r="J26" s="117">
        <f t="shared" si="1"/>
        <v>0</v>
      </c>
      <c r="L26" s="118">
        <f t="shared" si="2"/>
        <v>0</v>
      </c>
      <c r="N26" s="115">
        <f t="shared" si="3"/>
        <v>0</v>
      </c>
      <c r="O26" s="116">
        <v>20</v>
      </c>
      <c r="P26" s="116" t="s">
        <v>183</v>
      </c>
      <c r="V26" s="119" t="s">
        <v>144</v>
      </c>
      <c r="X26" s="113" t="s">
        <v>181</v>
      </c>
      <c r="Y26" s="113" t="s">
        <v>181</v>
      </c>
      <c r="Z26" s="116" t="s">
        <v>145</v>
      </c>
      <c r="AB26" s="116">
        <v>1</v>
      </c>
      <c r="AJ26" s="102" t="s">
        <v>146</v>
      </c>
      <c r="AK26" s="102" t="s">
        <v>147</v>
      </c>
    </row>
    <row r="27" spans="1:37">
      <c r="A27" s="111">
        <v>11</v>
      </c>
      <c r="B27" s="112" t="s">
        <v>165</v>
      </c>
      <c r="C27" s="113" t="s">
        <v>184</v>
      </c>
      <c r="D27" s="114" t="s">
        <v>185</v>
      </c>
      <c r="E27" s="115">
        <v>1</v>
      </c>
      <c r="F27" s="116" t="s">
        <v>168</v>
      </c>
      <c r="H27" s="117">
        <f t="shared" si="0"/>
        <v>0</v>
      </c>
      <c r="J27" s="117">
        <f t="shared" si="1"/>
        <v>0</v>
      </c>
      <c r="L27" s="118">
        <f t="shared" si="2"/>
        <v>0</v>
      </c>
      <c r="N27" s="115">
        <f t="shared" si="3"/>
        <v>0</v>
      </c>
      <c r="O27" s="116">
        <v>20</v>
      </c>
      <c r="P27" s="116" t="s">
        <v>186</v>
      </c>
      <c r="V27" s="119" t="s">
        <v>144</v>
      </c>
      <c r="X27" s="113" t="s">
        <v>184</v>
      </c>
      <c r="Y27" s="113" t="s">
        <v>184</v>
      </c>
      <c r="Z27" s="116" t="s">
        <v>145</v>
      </c>
      <c r="AB27" s="116">
        <v>1</v>
      </c>
      <c r="AJ27" s="102" t="s">
        <v>146</v>
      </c>
      <c r="AK27" s="102" t="s">
        <v>147</v>
      </c>
    </row>
    <row r="28" spans="1:37" ht="25.5">
      <c r="A28" s="111">
        <v>12</v>
      </c>
      <c r="B28" s="112" t="s">
        <v>165</v>
      </c>
      <c r="C28" s="113" t="s">
        <v>187</v>
      </c>
      <c r="D28" s="114" t="s">
        <v>188</v>
      </c>
      <c r="E28" s="115">
        <v>2</v>
      </c>
      <c r="F28" s="116" t="s">
        <v>189</v>
      </c>
      <c r="H28" s="117">
        <f t="shared" si="0"/>
        <v>0</v>
      </c>
      <c r="J28" s="117">
        <f t="shared" si="1"/>
        <v>0</v>
      </c>
      <c r="L28" s="118">
        <f t="shared" si="2"/>
        <v>0</v>
      </c>
      <c r="N28" s="115">
        <f t="shared" si="3"/>
        <v>0</v>
      </c>
      <c r="O28" s="116">
        <v>20</v>
      </c>
      <c r="P28" s="116" t="s">
        <v>190</v>
      </c>
      <c r="V28" s="119" t="s">
        <v>144</v>
      </c>
      <c r="X28" s="113" t="s">
        <v>187</v>
      </c>
      <c r="Y28" s="113" t="s">
        <v>187</v>
      </c>
      <c r="Z28" s="116" t="s">
        <v>145</v>
      </c>
      <c r="AB28" s="116">
        <v>1</v>
      </c>
      <c r="AJ28" s="102" t="s">
        <v>146</v>
      </c>
      <c r="AK28" s="102" t="s">
        <v>147</v>
      </c>
    </row>
    <row r="29" spans="1:37">
      <c r="A29" s="111">
        <v>13</v>
      </c>
      <c r="B29" s="112" t="s">
        <v>165</v>
      </c>
      <c r="C29" s="113" t="s">
        <v>191</v>
      </c>
      <c r="D29" s="114" t="s">
        <v>192</v>
      </c>
      <c r="E29" s="115">
        <v>6</v>
      </c>
      <c r="F29" s="116" t="s">
        <v>142</v>
      </c>
      <c r="H29" s="117">
        <f t="shared" si="0"/>
        <v>0</v>
      </c>
      <c r="J29" s="117">
        <f t="shared" si="1"/>
        <v>0</v>
      </c>
      <c r="L29" s="118">
        <f t="shared" si="2"/>
        <v>0</v>
      </c>
      <c r="N29" s="115">
        <f t="shared" si="3"/>
        <v>0</v>
      </c>
      <c r="O29" s="116">
        <v>20</v>
      </c>
      <c r="P29" s="116" t="s">
        <v>193</v>
      </c>
      <c r="V29" s="119" t="s">
        <v>144</v>
      </c>
      <c r="X29" s="113" t="s">
        <v>191</v>
      </c>
      <c r="Y29" s="113" t="s">
        <v>191</v>
      </c>
      <c r="Z29" s="116" t="s">
        <v>145</v>
      </c>
      <c r="AB29" s="116">
        <v>1</v>
      </c>
      <c r="AJ29" s="102" t="s">
        <v>146</v>
      </c>
      <c r="AK29" s="102" t="s">
        <v>147</v>
      </c>
    </row>
    <row r="30" spans="1:37" ht="25.5">
      <c r="A30" s="111">
        <v>14</v>
      </c>
      <c r="B30" s="112" t="s">
        <v>165</v>
      </c>
      <c r="C30" s="113" t="s">
        <v>194</v>
      </c>
      <c r="D30" s="114" t="s">
        <v>195</v>
      </c>
      <c r="E30" s="115">
        <v>1.2</v>
      </c>
      <c r="F30" s="116" t="s">
        <v>58</v>
      </c>
      <c r="H30" s="117">
        <f t="shared" si="0"/>
        <v>0</v>
      </c>
      <c r="J30" s="117">
        <f t="shared" si="1"/>
        <v>0</v>
      </c>
      <c r="L30" s="118">
        <f t="shared" si="2"/>
        <v>0</v>
      </c>
      <c r="N30" s="115">
        <f t="shared" si="3"/>
        <v>0</v>
      </c>
      <c r="O30" s="116">
        <v>20</v>
      </c>
      <c r="P30" s="116" t="s">
        <v>196</v>
      </c>
      <c r="V30" s="119" t="s">
        <v>144</v>
      </c>
      <c r="X30" s="113" t="s">
        <v>194</v>
      </c>
      <c r="Y30" s="113" t="s">
        <v>194</v>
      </c>
      <c r="Z30" s="116" t="s">
        <v>145</v>
      </c>
      <c r="AB30" s="116">
        <v>1</v>
      </c>
      <c r="AJ30" s="102" t="s">
        <v>146</v>
      </c>
      <c r="AK30" s="102" t="s">
        <v>147</v>
      </c>
    </row>
    <row r="31" spans="1:37">
      <c r="A31" s="111">
        <v>15</v>
      </c>
      <c r="B31" s="112" t="s">
        <v>165</v>
      </c>
      <c r="C31" s="113" t="s">
        <v>197</v>
      </c>
      <c r="D31" s="114" t="s">
        <v>198</v>
      </c>
      <c r="E31" s="115">
        <v>1</v>
      </c>
      <c r="F31" s="116" t="s">
        <v>168</v>
      </c>
      <c r="H31" s="117">
        <f t="shared" si="0"/>
        <v>0</v>
      </c>
      <c r="J31" s="117">
        <f t="shared" si="1"/>
        <v>0</v>
      </c>
      <c r="L31" s="118">
        <f t="shared" si="2"/>
        <v>0</v>
      </c>
      <c r="N31" s="115">
        <f t="shared" si="3"/>
        <v>0</v>
      </c>
      <c r="O31" s="116">
        <v>20</v>
      </c>
      <c r="P31" s="116" t="s">
        <v>199</v>
      </c>
      <c r="V31" s="119" t="s">
        <v>144</v>
      </c>
      <c r="X31" s="113" t="s">
        <v>197</v>
      </c>
      <c r="Y31" s="113" t="s">
        <v>197</v>
      </c>
      <c r="Z31" s="116" t="s">
        <v>145</v>
      </c>
      <c r="AB31" s="116">
        <v>1</v>
      </c>
      <c r="AJ31" s="102" t="s">
        <v>146</v>
      </c>
      <c r="AK31" s="102" t="s">
        <v>147</v>
      </c>
    </row>
    <row r="32" spans="1:37">
      <c r="D32" s="4" t="s">
        <v>200</v>
      </c>
      <c r="E32" s="11">
        <f>J32</f>
        <v>0</v>
      </c>
      <c r="H32" s="11">
        <f>SUM(H21:H31)</f>
        <v>0</v>
      </c>
      <c r="I32" s="11">
        <f>SUM(I21:I31)</f>
        <v>0</v>
      </c>
      <c r="J32" s="11">
        <f>SUM(J21:J31)</f>
        <v>0</v>
      </c>
      <c r="L32" s="8">
        <f>SUM(L21:L31)</f>
        <v>2.2620000000000001E-2</v>
      </c>
      <c r="N32" s="13">
        <f>SUM(N21:N31)</f>
        <v>0</v>
      </c>
      <c r="W32" s="120">
        <f>SUM(W21:W31)</f>
        <v>149.25299999999999</v>
      </c>
    </row>
    <row r="34" spans="1:37">
      <c r="B34" s="113" t="s">
        <v>201</v>
      </c>
    </row>
    <row r="35" spans="1:37" ht="25.5">
      <c r="A35" s="111">
        <v>16</v>
      </c>
      <c r="B35" s="112" t="s">
        <v>165</v>
      </c>
      <c r="C35" s="113" t="s">
        <v>202</v>
      </c>
      <c r="D35" s="114" t="s">
        <v>203</v>
      </c>
      <c r="E35" s="115">
        <v>1</v>
      </c>
      <c r="F35" s="116" t="s">
        <v>168</v>
      </c>
      <c r="H35" s="117">
        <f>ROUND(E35*G35,2)</f>
        <v>0</v>
      </c>
      <c r="J35" s="117">
        <f>ROUND(E35*G35,2)</f>
        <v>0</v>
      </c>
      <c r="L35" s="118">
        <f>E35*K35</f>
        <v>0</v>
      </c>
      <c r="N35" s="115">
        <f>E35*M35</f>
        <v>0</v>
      </c>
      <c r="O35" s="116">
        <v>20</v>
      </c>
      <c r="P35" s="116" t="s">
        <v>204</v>
      </c>
      <c r="V35" s="119" t="s">
        <v>144</v>
      </c>
      <c r="X35" s="113" t="s">
        <v>202</v>
      </c>
      <c r="Y35" s="113" t="s">
        <v>202</v>
      </c>
      <c r="Z35" s="116" t="s">
        <v>145</v>
      </c>
      <c r="AB35" s="116">
        <v>1</v>
      </c>
      <c r="AJ35" s="102" t="s">
        <v>146</v>
      </c>
      <c r="AK35" s="102" t="s">
        <v>147</v>
      </c>
    </row>
    <row r="36" spans="1:37">
      <c r="A36" s="111">
        <v>17</v>
      </c>
      <c r="B36" s="112" t="s">
        <v>165</v>
      </c>
      <c r="C36" s="113" t="s">
        <v>205</v>
      </c>
      <c r="D36" s="114" t="s">
        <v>206</v>
      </c>
      <c r="E36" s="115">
        <v>1.4</v>
      </c>
      <c r="F36" s="116" t="s">
        <v>58</v>
      </c>
      <c r="H36" s="117">
        <f>ROUND(E36*G36,2)</f>
        <v>0</v>
      </c>
      <c r="J36" s="117">
        <f>ROUND(E36*G36,2)</f>
        <v>0</v>
      </c>
      <c r="L36" s="118">
        <f>E36*K36</f>
        <v>0</v>
      </c>
      <c r="N36" s="115">
        <f>E36*M36</f>
        <v>0</v>
      </c>
      <c r="O36" s="116">
        <v>20</v>
      </c>
      <c r="P36" s="116" t="s">
        <v>207</v>
      </c>
      <c r="V36" s="119" t="s">
        <v>144</v>
      </c>
      <c r="X36" s="113" t="s">
        <v>205</v>
      </c>
      <c r="Y36" s="113" t="s">
        <v>205</v>
      </c>
      <c r="Z36" s="116" t="s">
        <v>145</v>
      </c>
      <c r="AB36" s="116">
        <v>1</v>
      </c>
      <c r="AJ36" s="102" t="s">
        <v>146</v>
      </c>
      <c r="AK36" s="102" t="s">
        <v>147</v>
      </c>
    </row>
    <row r="37" spans="1:37">
      <c r="D37" s="4" t="s">
        <v>208</v>
      </c>
      <c r="E37" s="11">
        <f>J37</f>
        <v>0</v>
      </c>
      <c r="H37" s="11">
        <f>SUM(H34:H36)</f>
        <v>0</v>
      </c>
      <c r="I37" s="11">
        <f>SUM(I34:I36)</f>
        <v>0</v>
      </c>
      <c r="J37" s="11">
        <f>SUM(J34:J36)</f>
        <v>0</v>
      </c>
      <c r="L37" s="8">
        <f>SUM(L34:L36)</f>
        <v>0</v>
      </c>
      <c r="N37" s="13">
        <f>SUM(N34:N36)</f>
        <v>0</v>
      </c>
      <c r="W37" s="120">
        <f>SUM(W34:W36)</f>
        <v>0</v>
      </c>
    </row>
    <row r="39" spans="1:37">
      <c r="B39" s="113" t="s">
        <v>209</v>
      </c>
    </row>
    <row r="40" spans="1:37" ht="25.5">
      <c r="A40" s="111">
        <v>18</v>
      </c>
      <c r="B40" s="112" t="s">
        <v>165</v>
      </c>
      <c r="C40" s="113" t="s">
        <v>210</v>
      </c>
      <c r="D40" s="114" t="s">
        <v>211</v>
      </c>
      <c r="E40" s="115">
        <v>8</v>
      </c>
      <c r="F40" s="116" t="s">
        <v>142</v>
      </c>
      <c r="H40" s="117">
        <f>ROUND(E40*G40,2)</f>
        <v>0</v>
      </c>
      <c r="J40" s="117">
        <f>ROUND(E40*G40,2)</f>
        <v>0</v>
      </c>
      <c r="L40" s="118">
        <f>E40*K40</f>
        <v>0</v>
      </c>
      <c r="N40" s="115">
        <f>E40*M40</f>
        <v>0</v>
      </c>
      <c r="O40" s="116">
        <v>20</v>
      </c>
      <c r="P40" s="116" t="s">
        <v>212</v>
      </c>
      <c r="V40" s="119" t="s">
        <v>144</v>
      </c>
      <c r="X40" s="113" t="s">
        <v>210</v>
      </c>
      <c r="Y40" s="113" t="s">
        <v>210</v>
      </c>
      <c r="Z40" s="116" t="s">
        <v>145</v>
      </c>
      <c r="AB40" s="116">
        <v>1</v>
      </c>
      <c r="AJ40" s="102" t="s">
        <v>146</v>
      </c>
      <c r="AK40" s="102" t="s">
        <v>147</v>
      </c>
    </row>
    <row r="41" spans="1:37" ht="25.5">
      <c r="A41" s="111">
        <v>19</v>
      </c>
      <c r="B41" s="112" t="s">
        <v>165</v>
      </c>
      <c r="C41" s="113" t="s">
        <v>213</v>
      </c>
      <c r="D41" s="114" t="s">
        <v>214</v>
      </c>
      <c r="E41" s="115">
        <v>20</v>
      </c>
      <c r="F41" s="116" t="s">
        <v>142</v>
      </c>
      <c r="H41" s="117">
        <f>ROUND(E41*G41,2)</f>
        <v>0</v>
      </c>
      <c r="J41" s="117">
        <f>ROUND(E41*G41,2)</f>
        <v>0</v>
      </c>
      <c r="L41" s="118">
        <f>E41*K41</f>
        <v>0</v>
      </c>
      <c r="N41" s="115">
        <f>E41*M41</f>
        <v>0</v>
      </c>
      <c r="O41" s="116">
        <v>20</v>
      </c>
      <c r="P41" s="116" t="s">
        <v>215</v>
      </c>
      <c r="V41" s="119" t="s">
        <v>144</v>
      </c>
      <c r="X41" s="113" t="s">
        <v>213</v>
      </c>
      <c r="Y41" s="113" t="s">
        <v>213</v>
      </c>
      <c r="Z41" s="116" t="s">
        <v>145</v>
      </c>
      <c r="AB41" s="116">
        <v>1</v>
      </c>
      <c r="AJ41" s="102" t="s">
        <v>146</v>
      </c>
      <c r="AK41" s="102" t="s">
        <v>147</v>
      </c>
    </row>
    <row r="42" spans="1:37">
      <c r="A42" s="111">
        <v>20</v>
      </c>
      <c r="B42" s="112" t="s">
        <v>148</v>
      </c>
      <c r="C42" s="113" t="s">
        <v>216</v>
      </c>
      <c r="D42" s="114" t="s">
        <v>217</v>
      </c>
      <c r="E42" s="115">
        <v>2</v>
      </c>
      <c r="F42" s="116" t="s">
        <v>189</v>
      </c>
      <c r="I42" s="117">
        <f>ROUND(E42*G42,2)</f>
        <v>0</v>
      </c>
      <c r="J42" s="117">
        <f>ROUND(E42*G42,2)</f>
        <v>0</v>
      </c>
      <c r="L42" s="118">
        <f>E42*K42</f>
        <v>0</v>
      </c>
      <c r="N42" s="115">
        <f>E42*M42</f>
        <v>0</v>
      </c>
      <c r="O42" s="116">
        <v>20</v>
      </c>
      <c r="P42" s="116" t="s">
        <v>218</v>
      </c>
      <c r="V42" s="119" t="s">
        <v>97</v>
      </c>
      <c r="X42" s="113" t="s">
        <v>216</v>
      </c>
      <c r="Y42" s="113" t="s">
        <v>216</v>
      </c>
      <c r="Z42" s="116" t="s">
        <v>145</v>
      </c>
      <c r="AA42" s="113" t="s">
        <v>152</v>
      </c>
      <c r="AB42" s="116">
        <v>2</v>
      </c>
      <c r="AJ42" s="102" t="s">
        <v>153</v>
      </c>
      <c r="AK42" s="102" t="s">
        <v>147</v>
      </c>
    </row>
    <row r="43" spans="1:37">
      <c r="D43" s="4" t="s">
        <v>219</v>
      </c>
      <c r="E43" s="11">
        <f>J43</f>
        <v>0</v>
      </c>
      <c r="H43" s="11">
        <f>SUM(H39:H42)</f>
        <v>0</v>
      </c>
      <c r="I43" s="11">
        <f>SUM(I39:I42)</f>
        <v>0</v>
      </c>
      <c r="J43" s="11">
        <f>SUM(J39:J42)</f>
        <v>0</v>
      </c>
      <c r="L43" s="8">
        <f>SUM(L39:L42)</f>
        <v>0</v>
      </c>
      <c r="N43" s="13">
        <f>SUM(N39:N42)</f>
        <v>0</v>
      </c>
      <c r="W43" s="120">
        <f>SUM(W39:W42)</f>
        <v>0</v>
      </c>
    </row>
    <row r="45" spans="1:37">
      <c r="B45" s="113" t="s">
        <v>220</v>
      </c>
    </row>
    <row r="46" spans="1:37" ht="25.5">
      <c r="A46" s="111">
        <v>21</v>
      </c>
      <c r="B46" s="112" t="s">
        <v>165</v>
      </c>
      <c r="C46" s="113" t="s">
        <v>221</v>
      </c>
      <c r="D46" s="114" t="s">
        <v>222</v>
      </c>
      <c r="E46" s="115">
        <v>4</v>
      </c>
      <c r="F46" s="116" t="s">
        <v>174</v>
      </c>
      <c r="H46" s="117">
        <f>ROUND(E46*G46,2)</f>
        <v>0</v>
      </c>
      <c r="J46" s="117">
        <f t="shared" ref="J46:J57" si="4">ROUND(E46*G46,2)</f>
        <v>0</v>
      </c>
      <c r="L46" s="118">
        <f t="shared" ref="L46:L57" si="5">E46*K46</f>
        <v>0</v>
      </c>
      <c r="N46" s="115">
        <f t="shared" ref="N46:N57" si="6">E46*M46</f>
        <v>0</v>
      </c>
      <c r="O46" s="116">
        <v>20</v>
      </c>
      <c r="P46" s="116" t="s">
        <v>223</v>
      </c>
      <c r="V46" s="119" t="s">
        <v>144</v>
      </c>
      <c r="X46" s="113" t="s">
        <v>221</v>
      </c>
      <c r="Y46" s="113" t="s">
        <v>221</v>
      </c>
      <c r="Z46" s="116" t="s">
        <v>145</v>
      </c>
      <c r="AB46" s="116">
        <v>1</v>
      </c>
      <c r="AJ46" s="102" t="s">
        <v>146</v>
      </c>
      <c r="AK46" s="102" t="s">
        <v>147</v>
      </c>
    </row>
    <row r="47" spans="1:37">
      <c r="A47" s="111">
        <v>22</v>
      </c>
      <c r="B47" s="112" t="s">
        <v>148</v>
      </c>
      <c r="C47" s="113" t="s">
        <v>224</v>
      </c>
      <c r="D47" s="114" t="s">
        <v>225</v>
      </c>
      <c r="E47" s="115">
        <v>2</v>
      </c>
      <c r="F47" s="116" t="s">
        <v>174</v>
      </c>
      <c r="I47" s="117">
        <f t="shared" ref="I47:I52" si="7">ROUND(E47*G47,2)</f>
        <v>0</v>
      </c>
      <c r="J47" s="117">
        <f t="shared" si="4"/>
        <v>0</v>
      </c>
      <c r="L47" s="118">
        <f t="shared" si="5"/>
        <v>0</v>
      </c>
      <c r="N47" s="115">
        <f t="shared" si="6"/>
        <v>0</v>
      </c>
      <c r="O47" s="116">
        <v>20</v>
      </c>
      <c r="P47" s="116" t="s">
        <v>226</v>
      </c>
      <c r="V47" s="119" t="s">
        <v>97</v>
      </c>
      <c r="X47" s="113" t="s">
        <v>224</v>
      </c>
      <c r="Y47" s="113" t="s">
        <v>224</v>
      </c>
      <c r="Z47" s="116" t="s">
        <v>145</v>
      </c>
      <c r="AA47" s="113" t="s">
        <v>152</v>
      </c>
      <c r="AB47" s="116">
        <v>2</v>
      </c>
      <c r="AJ47" s="102" t="s">
        <v>153</v>
      </c>
      <c r="AK47" s="102" t="s">
        <v>147</v>
      </c>
    </row>
    <row r="48" spans="1:37">
      <c r="A48" s="111">
        <v>23</v>
      </c>
      <c r="B48" s="112" t="s">
        <v>148</v>
      </c>
      <c r="C48" s="113" t="s">
        <v>227</v>
      </c>
      <c r="D48" s="114" t="s">
        <v>228</v>
      </c>
      <c r="E48" s="115">
        <v>2</v>
      </c>
      <c r="F48" s="116" t="s">
        <v>174</v>
      </c>
      <c r="I48" s="117">
        <f t="shared" si="7"/>
        <v>0</v>
      </c>
      <c r="J48" s="117">
        <f t="shared" si="4"/>
        <v>0</v>
      </c>
      <c r="L48" s="118">
        <f t="shared" si="5"/>
        <v>0</v>
      </c>
      <c r="N48" s="115">
        <f t="shared" si="6"/>
        <v>0</v>
      </c>
      <c r="O48" s="116">
        <v>20</v>
      </c>
      <c r="P48" s="116" t="s">
        <v>229</v>
      </c>
      <c r="V48" s="119" t="s">
        <v>97</v>
      </c>
      <c r="X48" s="113" t="s">
        <v>227</v>
      </c>
      <c r="Y48" s="113" t="s">
        <v>227</v>
      </c>
      <c r="Z48" s="116" t="s">
        <v>145</v>
      </c>
      <c r="AA48" s="113" t="s">
        <v>152</v>
      </c>
      <c r="AB48" s="116">
        <v>2</v>
      </c>
      <c r="AJ48" s="102" t="s">
        <v>153</v>
      </c>
      <c r="AK48" s="102" t="s">
        <v>147</v>
      </c>
    </row>
    <row r="49" spans="1:37">
      <c r="A49" s="111">
        <v>24</v>
      </c>
      <c r="B49" s="112" t="s">
        <v>148</v>
      </c>
      <c r="C49" s="113" t="s">
        <v>230</v>
      </c>
      <c r="D49" s="114" t="s">
        <v>231</v>
      </c>
      <c r="E49" s="115">
        <v>4</v>
      </c>
      <c r="F49" s="116" t="s">
        <v>174</v>
      </c>
      <c r="I49" s="117">
        <f t="shared" si="7"/>
        <v>0</v>
      </c>
      <c r="J49" s="117">
        <f t="shared" si="4"/>
        <v>0</v>
      </c>
      <c r="L49" s="118">
        <f t="shared" si="5"/>
        <v>0</v>
      </c>
      <c r="N49" s="115">
        <f t="shared" si="6"/>
        <v>0</v>
      </c>
      <c r="O49" s="116">
        <v>20</v>
      </c>
      <c r="P49" s="116" t="s">
        <v>232</v>
      </c>
      <c r="V49" s="119" t="s">
        <v>97</v>
      </c>
      <c r="X49" s="113" t="s">
        <v>230</v>
      </c>
      <c r="Y49" s="113" t="s">
        <v>230</v>
      </c>
      <c r="Z49" s="116" t="s">
        <v>145</v>
      </c>
      <c r="AA49" s="113" t="s">
        <v>152</v>
      </c>
      <c r="AB49" s="116">
        <v>2</v>
      </c>
      <c r="AJ49" s="102" t="s">
        <v>153</v>
      </c>
      <c r="AK49" s="102" t="s">
        <v>147</v>
      </c>
    </row>
    <row r="50" spans="1:37">
      <c r="A50" s="111">
        <v>25</v>
      </c>
      <c r="B50" s="112" t="s">
        <v>148</v>
      </c>
      <c r="C50" s="113" t="s">
        <v>233</v>
      </c>
      <c r="D50" s="114" t="s">
        <v>234</v>
      </c>
      <c r="E50" s="115">
        <v>4</v>
      </c>
      <c r="F50" s="116" t="s">
        <v>174</v>
      </c>
      <c r="I50" s="117">
        <f t="shared" si="7"/>
        <v>0</v>
      </c>
      <c r="J50" s="117">
        <f t="shared" si="4"/>
        <v>0</v>
      </c>
      <c r="L50" s="118">
        <f t="shared" si="5"/>
        <v>0</v>
      </c>
      <c r="N50" s="115">
        <f t="shared" si="6"/>
        <v>0</v>
      </c>
      <c r="O50" s="116">
        <v>20</v>
      </c>
      <c r="P50" s="116" t="s">
        <v>235</v>
      </c>
      <c r="V50" s="119" t="s">
        <v>97</v>
      </c>
      <c r="X50" s="113" t="s">
        <v>233</v>
      </c>
      <c r="Y50" s="113" t="s">
        <v>233</v>
      </c>
      <c r="Z50" s="116" t="s">
        <v>145</v>
      </c>
      <c r="AA50" s="113" t="s">
        <v>152</v>
      </c>
      <c r="AB50" s="116">
        <v>2</v>
      </c>
      <c r="AJ50" s="102" t="s">
        <v>153</v>
      </c>
      <c r="AK50" s="102" t="s">
        <v>147</v>
      </c>
    </row>
    <row r="51" spans="1:37">
      <c r="A51" s="111">
        <v>26</v>
      </c>
      <c r="B51" s="112" t="s">
        <v>148</v>
      </c>
      <c r="C51" s="113" t="s">
        <v>236</v>
      </c>
      <c r="D51" s="114" t="s">
        <v>237</v>
      </c>
      <c r="E51" s="115">
        <v>2</v>
      </c>
      <c r="F51" s="116" t="s">
        <v>174</v>
      </c>
      <c r="I51" s="117">
        <f t="shared" si="7"/>
        <v>0</v>
      </c>
      <c r="J51" s="117">
        <f t="shared" si="4"/>
        <v>0</v>
      </c>
      <c r="L51" s="118">
        <f t="shared" si="5"/>
        <v>0</v>
      </c>
      <c r="N51" s="115">
        <f t="shared" si="6"/>
        <v>0</v>
      </c>
      <c r="O51" s="116">
        <v>20</v>
      </c>
      <c r="P51" s="116" t="s">
        <v>238</v>
      </c>
      <c r="V51" s="119" t="s">
        <v>97</v>
      </c>
      <c r="X51" s="113" t="s">
        <v>236</v>
      </c>
      <c r="Y51" s="113" t="s">
        <v>236</v>
      </c>
      <c r="Z51" s="116" t="s">
        <v>145</v>
      </c>
      <c r="AA51" s="113" t="s">
        <v>152</v>
      </c>
      <c r="AB51" s="116">
        <v>2</v>
      </c>
      <c r="AJ51" s="102" t="s">
        <v>153</v>
      </c>
      <c r="AK51" s="102" t="s">
        <v>147</v>
      </c>
    </row>
    <row r="52" spans="1:37" ht="25.5">
      <c r="A52" s="111">
        <v>27</v>
      </c>
      <c r="B52" s="112" t="s">
        <v>148</v>
      </c>
      <c r="C52" s="113" t="s">
        <v>239</v>
      </c>
      <c r="D52" s="114" t="s">
        <v>240</v>
      </c>
      <c r="E52" s="115">
        <v>4</v>
      </c>
      <c r="F52" s="116" t="s">
        <v>174</v>
      </c>
      <c r="I52" s="117">
        <f t="shared" si="7"/>
        <v>0</v>
      </c>
      <c r="J52" s="117">
        <f t="shared" si="4"/>
        <v>0</v>
      </c>
      <c r="L52" s="118">
        <f t="shared" si="5"/>
        <v>0</v>
      </c>
      <c r="N52" s="115">
        <f t="shared" si="6"/>
        <v>0</v>
      </c>
      <c r="O52" s="116">
        <v>20</v>
      </c>
      <c r="P52" s="116" t="s">
        <v>241</v>
      </c>
      <c r="V52" s="119" t="s">
        <v>97</v>
      </c>
      <c r="X52" s="113" t="s">
        <v>239</v>
      </c>
      <c r="Y52" s="113" t="s">
        <v>239</v>
      </c>
      <c r="Z52" s="116" t="s">
        <v>145</v>
      </c>
      <c r="AA52" s="113" t="s">
        <v>152</v>
      </c>
      <c r="AB52" s="116">
        <v>2</v>
      </c>
      <c r="AJ52" s="102" t="s">
        <v>153</v>
      </c>
      <c r="AK52" s="102" t="s">
        <v>147</v>
      </c>
    </row>
    <row r="53" spans="1:37">
      <c r="A53" s="111">
        <v>28</v>
      </c>
      <c r="B53" s="112" t="s">
        <v>165</v>
      </c>
      <c r="C53" s="113" t="s">
        <v>242</v>
      </c>
      <c r="D53" s="114" t="s">
        <v>243</v>
      </c>
      <c r="E53" s="115">
        <v>8</v>
      </c>
      <c r="F53" s="116" t="s">
        <v>244</v>
      </c>
      <c r="H53" s="117">
        <f>ROUND(E53*G53,2)</f>
        <v>0</v>
      </c>
      <c r="J53" s="117">
        <f t="shared" si="4"/>
        <v>0</v>
      </c>
      <c r="L53" s="118">
        <f t="shared" si="5"/>
        <v>0</v>
      </c>
      <c r="N53" s="115">
        <f t="shared" si="6"/>
        <v>0</v>
      </c>
      <c r="O53" s="116">
        <v>20</v>
      </c>
      <c r="P53" s="116" t="s">
        <v>245</v>
      </c>
      <c r="V53" s="119" t="s">
        <v>144</v>
      </c>
      <c r="X53" s="113" t="s">
        <v>242</v>
      </c>
      <c r="Y53" s="113" t="s">
        <v>242</v>
      </c>
      <c r="Z53" s="116" t="s">
        <v>145</v>
      </c>
      <c r="AB53" s="116">
        <v>1</v>
      </c>
      <c r="AJ53" s="102" t="s">
        <v>146</v>
      </c>
      <c r="AK53" s="102" t="s">
        <v>147</v>
      </c>
    </row>
    <row r="54" spans="1:37">
      <c r="A54" s="111">
        <v>29</v>
      </c>
      <c r="B54" s="112" t="s">
        <v>165</v>
      </c>
      <c r="C54" s="113" t="s">
        <v>246</v>
      </c>
      <c r="D54" s="114" t="s">
        <v>247</v>
      </c>
      <c r="E54" s="115">
        <v>14</v>
      </c>
      <c r="F54" s="116" t="s">
        <v>174</v>
      </c>
      <c r="H54" s="117">
        <f>ROUND(E54*G54,2)</f>
        <v>0</v>
      </c>
      <c r="J54" s="117">
        <f t="shared" si="4"/>
        <v>0</v>
      </c>
      <c r="L54" s="118">
        <f t="shared" si="5"/>
        <v>0</v>
      </c>
      <c r="N54" s="115">
        <f t="shared" si="6"/>
        <v>0</v>
      </c>
      <c r="O54" s="116">
        <v>20</v>
      </c>
      <c r="P54" s="116" t="s">
        <v>248</v>
      </c>
      <c r="V54" s="119" t="s">
        <v>144</v>
      </c>
      <c r="X54" s="113" t="s">
        <v>246</v>
      </c>
      <c r="Y54" s="113" t="s">
        <v>246</v>
      </c>
      <c r="Z54" s="116" t="s">
        <v>145</v>
      </c>
      <c r="AB54" s="116">
        <v>1</v>
      </c>
      <c r="AJ54" s="102" t="s">
        <v>146</v>
      </c>
      <c r="AK54" s="102" t="s">
        <v>147</v>
      </c>
    </row>
    <row r="55" spans="1:37" ht="25.5">
      <c r="A55" s="111">
        <v>30</v>
      </c>
      <c r="B55" s="112" t="s">
        <v>165</v>
      </c>
      <c r="C55" s="113" t="s">
        <v>249</v>
      </c>
      <c r="D55" s="114" t="s">
        <v>250</v>
      </c>
      <c r="E55" s="115">
        <v>2</v>
      </c>
      <c r="F55" s="116" t="s">
        <v>244</v>
      </c>
      <c r="H55" s="117">
        <f>ROUND(E55*G55,2)</f>
        <v>0</v>
      </c>
      <c r="J55" s="117">
        <f t="shared" si="4"/>
        <v>0</v>
      </c>
      <c r="L55" s="118">
        <f t="shared" si="5"/>
        <v>0</v>
      </c>
      <c r="N55" s="115">
        <f t="shared" si="6"/>
        <v>0</v>
      </c>
      <c r="O55" s="116">
        <v>20</v>
      </c>
      <c r="P55" s="116" t="s">
        <v>251</v>
      </c>
      <c r="V55" s="119" t="s">
        <v>144</v>
      </c>
      <c r="X55" s="113" t="s">
        <v>249</v>
      </c>
      <c r="Y55" s="113" t="s">
        <v>249</v>
      </c>
      <c r="Z55" s="116" t="s">
        <v>145</v>
      </c>
      <c r="AB55" s="116">
        <v>1</v>
      </c>
      <c r="AJ55" s="102" t="s">
        <v>146</v>
      </c>
      <c r="AK55" s="102" t="s">
        <v>147</v>
      </c>
    </row>
    <row r="56" spans="1:37">
      <c r="A56" s="111">
        <v>31</v>
      </c>
      <c r="B56" s="112" t="s">
        <v>148</v>
      </c>
      <c r="C56" s="113" t="s">
        <v>252</v>
      </c>
      <c r="D56" s="114" t="s">
        <v>253</v>
      </c>
      <c r="E56" s="115">
        <v>2</v>
      </c>
      <c r="F56" s="116" t="s">
        <v>174</v>
      </c>
      <c r="I56" s="117">
        <f>ROUND(E56*G56,2)</f>
        <v>0</v>
      </c>
      <c r="J56" s="117">
        <f t="shared" si="4"/>
        <v>0</v>
      </c>
      <c r="L56" s="118">
        <f t="shared" si="5"/>
        <v>0</v>
      </c>
      <c r="N56" s="115">
        <f t="shared" si="6"/>
        <v>0</v>
      </c>
      <c r="O56" s="116">
        <v>20</v>
      </c>
      <c r="P56" s="116" t="s">
        <v>254</v>
      </c>
      <c r="V56" s="119" t="s">
        <v>97</v>
      </c>
      <c r="X56" s="113" t="s">
        <v>252</v>
      </c>
      <c r="Y56" s="113" t="s">
        <v>252</v>
      </c>
      <c r="Z56" s="116" t="s">
        <v>145</v>
      </c>
      <c r="AA56" s="113" t="s">
        <v>152</v>
      </c>
      <c r="AB56" s="116">
        <v>2</v>
      </c>
      <c r="AJ56" s="102" t="s">
        <v>153</v>
      </c>
      <c r="AK56" s="102" t="s">
        <v>147</v>
      </c>
    </row>
    <row r="57" spans="1:37">
      <c r="A57" s="111">
        <v>32</v>
      </c>
      <c r="B57" s="112" t="s">
        <v>148</v>
      </c>
      <c r="C57" s="113" t="s">
        <v>255</v>
      </c>
      <c r="D57" s="114" t="s">
        <v>256</v>
      </c>
      <c r="E57" s="115">
        <v>2</v>
      </c>
      <c r="F57" s="116" t="s">
        <v>174</v>
      </c>
      <c r="I57" s="117">
        <f>ROUND(E57*G57,2)</f>
        <v>0</v>
      </c>
      <c r="J57" s="117">
        <f t="shared" si="4"/>
        <v>0</v>
      </c>
      <c r="L57" s="118">
        <f t="shared" si="5"/>
        <v>0</v>
      </c>
      <c r="N57" s="115">
        <f t="shared" si="6"/>
        <v>0</v>
      </c>
      <c r="O57" s="116">
        <v>20</v>
      </c>
      <c r="P57" s="116" t="s">
        <v>257</v>
      </c>
      <c r="V57" s="119" t="s">
        <v>97</v>
      </c>
      <c r="X57" s="113" t="s">
        <v>255</v>
      </c>
      <c r="Y57" s="113" t="s">
        <v>255</v>
      </c>
      <c r="Z57" s="116" t="s">
        <v>145</v>
      </c>
      <c r="AA57" s="113" t="s">
        <v>152</v>
      </c>
      <c r="AB57" s="116">
        <v>2</v>
      </c>
      <c r="AJ57" s="102" t="s">
        <v>153</v>
      </c>
      <c r="AK57" s="102" t="s">
        <v>147</v>
      </c>
    </row>
    <row r="58" spans="1:37">
      <c r="D58" s="4" t="s">
        <v>258</v>
      </c>
      <c r="E58" s="11">
        <f>J58</f>
        <v>0</v>
      </c>
      <c r="H58" s="11">
        <f>SUM(H45:H57)</f>
        <v>0</v>
      </c>
      <c r="I58" s="11">
        <f>SUM(I45:I57)</f>
        <v>0</v>
      </c>
      <c r="J58" s="11">
        <f>SUM(J45:J57)</f>
        <v>0</v>
      </c>
      <c r="L58" s="8">
        <f>SUM(L45:L57)</f>
        <v>0</v>
      </c>
      <c r="N58" s="13">
        <f>SUM(N45:N57)</f>
        <v>0</v>
      </c>
      <c r="W58" s="120">
        <f>SUM(W45:W57)</f>
        <v>0</v>
      </c>
    </row>
    <row r="60" spans="1:37">
      <c r="B60" s="113" t="s">
        <v>259</v>
      </c>
    </row>
    <row r="61" spans="1:37">
      <c r="A61" s="111">
        <v>33</v>
      </c>
      <c r="B61" s="112" t="s">
        <v>260</v>
      </c>
      <c r="C61" s="113" t="s">
        <v>261</v>
      </c>
      <c r="D61" s="114" t="s">
        <v>262</v>
      </c>
      <c r="E61" s="115">
        <v>2</v>
      </c>
      <c r="F61" s="116" t="s">
        <v>168</v>
      </c>
      <c r="H61" s="117">
        <f>ROUND(E61*G61,2)</f>
        <v>0</v>
      </c>
      <c r="J61" s="117">
        <f>ROUND(E61*G61,2)</f>
        <v>0</v>
      </c>
      <c r="L61" s="118">
        <f>E61*K61</f>
        <v>0</v>
      </c>
      <c r="N61" s="115">
        <f>E61*M61</f>
        <v>0</v>
      </c>
      <c r="O61" s="116">
        <v>20</v>
      </c>
      <c r="P61" s="116" t="s">
        <v>263</v>
      </c>
      <c r="V61" s="119" t="s">
        <v>144</v>
      </c>
      <c r="X61" s="113" t="s">
        <v>261</v>
      </c>
      <c r="Y61" s="113" t="s">
        <v>261</v>
      </c>
      <c r="Z61" s="116" t="s">
        <v>145</v>
      </c>
      <c r="AB61" s="116">
        <v>1</v>
      </c>
      <c r="AJ61" s="102" t="s">
        <v>146</v>
      </c>
      <c r="AK61" s="102" t="s">
        <v>147</v>
      </c>
    </row>
    <row r="62" spans="1:37">
      <c r="D62" s="4" t="s">
        <v>264</v>
      </c>
      <c r="E62" s="11">
        <f>J62</f>
        <v>0</v>
      </c>
      <c r="H62" s="11">
        <f>SUM(H60:H61)</f>
        <v>0</v>
      </c>
      <c r="I62" s="11">
        <f>SUM(I60:I61)</f>
        <v>0</v>
      </c>
      <c r="J62" s="11">
        <f>SUM(J60:J61)</f>
        <v>0</v>
      </c>
      <c r="L62" s="8">
        <f>SUM(L60:L61)</f>
        <v>0</v>
      </c>
      <c r="N62" s="13">
        <f>SUM(N60:N61)</f>
        <v>0</v>
      </c>
      <c r="W62" s="120">
        <f>SUM(W60:W61)</f>
        <v>0</v>
      </c>
    </row>
    <row r="64" spans="1:37">
      <c r="B64" s="113" t="s">
        <v>265</v>
      </c>
    </row>
    <row r="65" spans="1:37" ht="25.5">
      <c r="A65" s="111">
        <v>34</v>
      </c>
      <c r="B65" s="112" t="s">
        <v>266</v>
      </c>
      <c r="C65" s="113" t="s">
        <v>267</v>
      </c>
      <c r="D65" s="114" t="s">
        <v>268</v>
      </c>
      <c r="E65" s="115">
        <v>20</v>
      </c>
      <c r="F65" s="116" t="s">
        <v>142</v>
      </c>
      <c r="H65" s="117">
        <f>ROUND(E65*G65,2)</f>
        <v>0</v>
      </c>
      <c r="J65" s="117">
        <f>ROUND(E65*G65,2)</f>
        <v>0</v>
      </c>
      <c r="L65" s="118">
        <f>E65*K65</f>
        <v>0</v>
      </c>
      <c r="N65" s="115">
        <f>E65*M65</f>
        <v>0</v>
      </c>
      <c r="O65" s="116">
        <v>20</v>
      </c>
      <c r="P65" s="116" t="s">
        <v>269</v>
      </c>
      <c r="V65" s="119" t="s">
        <v>144</v>
      </c>
      <c r="X65" s="113" t="s">
        <v>267</v>
      </c>
      <c r="Y65" s="113" t="s">
        <v>267</v>
      </c>
      <c r="Z65" s="116" t="s">
        <v>145</v>
      </c>
      <c r="AB65" s="116">
        <v>1</v>
      </c>
      <c r="AJ65" s="102" t="s">
        <v>146</v>
      </c>
      <c r="AK65" s="102" t="s">
        <v>147</v>
      </c>
    </row>
    <row r="66" spans="1:37">
      <c r="D66" s="4" t="s">
        <v>270</v>
      </c>
      <c r="E66" s="11">
        <f>J66</f>
        <v>0</v>
      </c>
      <c r="H66" s="11">
        <f>SUM(H64:H65)</f>
        <v>0</v>
      </c>
      <c r="I66" s="11">
        <f>SUM(I64:I65)</f>
        <v>0</v>
      </c>
      <c r="J66" s="11">
        <f>SUM(J64:J65)</f>
        <v>0</v>
      </c>
      <c r="L66" s="8">
        <f>SUM(L64:L65)</f>
        <v>0</v>
      </c>
      <c r="N66" s="13">
        <f>SUM(N64:N65)</f>
        <v>0</v>
      </c>
      <c r="W66" s="120">
        <f>SUM(W64:W65)</f>
        <v>0</v>
      </c>
    </row>
    <row r="68" spans="1:37">
      <c r="D68" s="4" t="s">
        <v>271</v>
      </c>
      <c r="E68" s="13">
        <f>J68</f>
        <v>0</v>
      </c>
      <c r="H68" s="11">
        <f>+H19+H32+H37+H43+H58+H62+H66</f>
        <v>0</v>
      </c>
      <c r="I68" s="11">
        <f>+I19+I32+I37+I43+I58+I62+I66</f>
        <v>0</v>
      </c>
      <c r="J68" s="11">
        <f>+J19+J32+J37+J43+J58+J62+J66</f>
        <v>0</v>
      </c>
      <c r="L68" s="8">
        <f>+L19+L32+L37+L43+L58+L62+L66</f>
        <v>2.2620000000000001E-2</v>
      </c>
      <c r="N68" s="13">
        <f>+N19+N32+N37+N43+N58+N62+N66</f>
        <v>0</v>
      </c>
      <c r="W68" s="120">
        <f>+W19+W32+W37+W43+W58+W62+W66</f>
        <v>149.25299999999999</v>
      </c>
    </row>
    <row r="70" spans="1:37">
      <c r="B70" s="14" t="s">
        <v>272</v>
      </c>
    </row>
    <row r="71" spans="1:37">
      <c r="B71" s="113" t="s">
        <v>272</v>
      </c>
    </row>
    <row r="72" spans="1:37">
      <c r="A72" s="111">
        <v>35</v>
      </c>
      <c r="B72" s="112" t="s">
        <v>273</v>
      </c>
      <c r="C72" s="113" t="s">
        <v>274</v>
      </c>
      <c r="D72" s="114" t="s">
        <v>275</v>
      </c>
      <c r="E72" s="115">
        <v>1</v>
      </c>
      <c r="F72" s="116" t="s">
        <v>189</v>
      </c>
      <c r="H72" s="117">
        <f>ROUND(E72*G72,2)</f>
        <v>0</v>
      </c>
      <c r="J72" s="117">
        <f>ROUND(E72*G72,2)</f>
        <v>0</v>
      </c>
      <c r="L72" s="118">
        <f>E72*K72</f>
        <v>0</v>
      </c>
      <c r="N72" s="115">
        <f>E72*M72</f>
        <v>0</v>
      </c>
      <c r="O72" s="116">
        <v>20</v>
      </c>
      <c r="P72" s="116" t="s">
        <v>276</v>
      </c>
      <c r="V72" s="119" t="s">
        <v>277</v>
      </c>
      <c r="X72" s="113" t="s">
        <v>274</v>
      </c>
      <c r="Y72" s="113" t="s">
        <v>274</v>
      </c>
      <c r="Z72" s="116" t="s">
        <v>145</v>
      </c>
      <c r="AB72" s="116">
        <v>1</v>
      </c>
      <c r="AJ72" s="102" t="s">
        <v>277</v>
      </c>
      <c r="AK72" s="102" t="s">
        <v>147</v>
      </c>
    </row>
    <row r="73" spans="1:37">
      <c r="D73" s="4" t="s">
        <v>278</v>
      </c>
      <c r="E73" s="11">
        <f>J73</f>
        <v>0</v>
      </c>
      <c r="H73" s="11">
        <f>SUM(H70:H72)</f>
        <v>0</v>
      </c>
      <c r="I73" s="11">
        <f>SUM(I70:I72)</f>
        <v>0</v>
      </c>
      <c r="J73" s="11">
        <f>SUM(J70:J72)</f>
        <v>0</v>
      </c>
      <c r="L73" s="8">
        <f>SUM(L70:L72)</f>
        <v>0</v>
      </c>
      <c r="N73" s="13">
        <f>SUM(N70:N72)</f>
        <v>0</v>
      </c>
      <c r="W73" s="120">
        <f>SUM(W70:W72)</f>
        <v>0</v>
      </c>
    </row>
    <row r="75" spans="1:37">
      <c r="D75" s="4" t="s">
        <v>278</v>
      </c>
      <c r="E75" s="11">
        <f>J75</f>
        <v>0</v>
      </c>
      <c r="H75" s="11">
        <f>+H73</f>
        <v>0</v>
      </c>
      <c r="I75" s="11">
        <f>+I73</f>
        <v>0</v>
      </c>
      <c r="J75" s="11">
        <f>+J73</f>
        <v>0</v>
      </c>
      <c r="L75" s="8">
        <f>+L73</f>
        <v>0</v>
      </c>
      <c r="N75" s="13">
        <f>+N73</f>
        <v>0</v>
      </c>
      <c r="W75" s="120">
        <f>+W73</f>
        <v>0</v>
      </c>
    </row>
    <row r="77" spans="1:37">
      <c r="D77" s="10" t="s">
        <v>279</v>
      </c>
      <c r="E77" s="11">
        <f>J77</f>
        <v>0</v>
      </c>
      <c r="H77" s="11">
        <f>+H68+H75</f>
        <v>0</v>
      </c>
      <c r="I77" s="11">
        <f>+I68+I75</f>
        <v>0</v>
      </c>
      <c r="J77" s="11">
        <f>+J68+J75</f>
        <v>0</v>
      </c>
      <c r="L77" s="8">
        <f>+L68+L75</f>
        <v>2.2620000000000001E-2</v>
      </c>
      <c r="N77" s="13">
        <f>+N68+N75</f>
        <v>0</v>
      </c>
      <c r="W77" s="120">
        <f>+W68+W75</f>
        <v>149.25299999999999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C18" sqref="C18"/>
    </sheetView>
  </sheetViews>
  <sheetFormatPr defaultColWidth="9.140625" defaultRowHeight="12.75"/>
  <cols>
    <col min="1" max="1" width="42.28515625" style="102" customWidth="1"/>
    <col min="2" max="4" width="9.7109375" style="103" customWidth="1"/>
    <col min="5" max="5" width="9.7109375" style="104" hidden="1" customWidth="1"/>
    <col min="6" max="6" width="8.7109375" style="105" hidden="1" customWidth="1"/>
    <col min="7" max="7" width="0" style="105" hidden="1" customWidth="1"/>
    <col min="8" max="8" width="0" style="102" hidden="1" customWidth="1"/>
    <col min="9" max="23" width="9.140625" style="102"/>
    <col min="24" max="25" width="5.7109375" style="102" customWidth="1"/>
    <col min="26" max="26" width="6.5703125" style="102" customWidth="1"/>
    <col min="27" max="27" width="24.28515625" style="102" customWidth="1"/>
    <col min="28" max="28" width="4.28515625" style="102" customWidth="1"/>
    <col min="29" max="29" width="8.28515625" style="102" customWidth="1"/>
    <col min="30" max="30" width="8.7109375" style="102" customWidth="1"/>
    <col min="31" max="16384" width="9.140625" style="102"/>
  </cols>
  <sheetData>
    <row r="1" spans="1:30">
      <c r="A1" s="106" t="s">
        <v>4</v>
      </c>
      <c r="C1" s="102"/>
      <c r="E1" s="106"/>
      <c r="F1" s="102"/>
      <c r="G1" s="102"/>
      <c r="Z1" s="99" t="s">
        <v>5</v>
      </c>
      <c r="AA1" s="99" t="s">
        <v>6</v>
      </c>
      <c r="AB1" s="99" t="s">
        <v>7</v>
      </c>
      <c r="AC1" s="99" t="s">
        <v>8</v>
      </c>
      <c r="AD1" s="99" t="s">
        <v>9</v>
      </c>
    </row>
    <row r="2" spans="1:30">
      <c r="A2" s="106" t="s">
        <v>113</v>
      </c>
      <c r="C2" s="102"/>
      <c r="E2" s="106"/>
      <c r="F2" s="102"/>
      <c r="G2" s="102"/>
      <c r="Z2" s="99" t="s">
        <v>12</v>
      </c>
      <c r="AA2" s="100" t="s">
        <v>67</v>
      </c>
      <c r="AB2" s="100" t="s">
        <v>14</v>
      </c>
      <c r="AC2" s="100"/>
      <c r="AD2" s="101"/>
    </row>
    <row r="3" spans="1:30">
      <c r="A3" s="106" t="s">
        <v>15</v>
      </c>
      <c r="C3" s="102"/>
      <c r="E3" s="106"/>
      <c r="F3" s="102"/>
      <c r="G3" s="102"/>
      <c r="Z3" s="99" t="s">
        <v>16</v>
      </c>
      <c r="AA3" s="100" t="s">
        <v>68</v>
      </c>
      <c r="AB3" s="100" t="s">
        <v>14</v>
      </c>
      <c r="AC3" s="100" t="s">
        <v>18</v>
      </c>
      <c r="AD3" s="101" t="s">
        <v>19</v>
      </c>
    </row>
    <row r="4" spans="1:30">
      <c r="B4" s="102"/>
      <c r="C4" s="102"/>
      <c r="D4" s="102"/>
      <c r="E4" s="102"/>
      <c r="F4" s="102"/>
      <c r="G4" s="102"/>
      <c r="Z4" s="99" t="s">
        <v>20</v>
      </c>
      <c r="AA4" s="100" t="s">
        <v>69</v>
      </c>
      <c r="AB4" s="100" t="s">
        <v>14</v>
      </c>
      <c r="AC4" s="100"/>
      <c r="AD4" s="101"/>
    </row>
    <row r="5" spans="1:30">
      <c r="A5" s="106" t="s">
        <v>114</v>
      </c>
      <c r="B5" s="102"/>
      <c r="C5" s="102"/>
      <c r="D5" s="102"/>
      <c r="E5" s="102"/>
      <c r="F5" s="102"/>
      <c r="G5" s="102"/>
      <c r="Z5" s="99" t="s">
        <v>22</v>
      </c>
      <c r="AA5" s="100" t="s">
        <v>68</v>
      </c>
      <c r="AB5" s="100" t="s">
        <v>14</v>
      </c>
      <c r="AC5" s="100" t="s">
        <v>18</v>
      </c>
      <c r="AD5" s="101" t="s">
        <v>19</v>
      </c>
    </row>
    <row r="6" spans="1:30">
      <c r="A6" s="106" t="s">
        <v>115</v>
      </c>
      <c r="B6" s="102"/>
      <c r="C6" s="102"/>
      <c r="D6" s="102"/>
      <c r="E6" s="102"/>
      <c r="F6" s="102"/>
      <c r="G6" s="102"/>
    </row>
    <row r="7" spans="1:30">
      <c r="A7" s="106" t="s">
        <v>116</v>
      </c>
      <c r="B7" s="102"/>
      <c r="C7" s="102"/>
      <c r="D7" s="102"/>
      <c r="E7" s="102"/>
      <c r="F7" s="102"/>
      <c r="G7" s="102"/>
    </row>
    <row r="8" spans="1:30" ht="13.5">
      <c r="A8" s="102" t="s">
        <v>117</v>
      </c>
      <c r="B8" s="107" t="str">
        <f>CONCATENATE(AA2," ",AB2," ",AC2," ",AD2)</f>
        <v xml:space="preserve">Rekapitulácia rozpočtu v EUR  </v>
      </c>
      <c r="G8" s="102"/>
    </row>
    <row r="9" spans="1:30">
      <c r="A9" s="108" t="s">
        <v>70</v>
      </c>
      <c r="B9" s="108" t="s">
        <v>31</v>
      </c>
      <c r="C9" s="108" t="s">
        <v>32</v>
      </c>
      <c r="D9" s="108" t="s">
        <v>33</v>
      </c>
      <c r="E9" s="109" t="s">
        <v>71</v>
      </c>
      <c r="F9" s="109" t="s">
        <v>35</v>
      </c>
      <c r="G9" s="109" t="s">
        <v>40</v>
      </c>
    </row>
    <row r="10" spans="1:30">
      <c r="A10" s="110"/>
      <c r="B10" s="110"/>
      <c r="C10" s="110" t="s">
        <v>57</v>
      </c>
      <c r="D10" s="110"/>
      <c r="E10" s="110" t="s">
        <v>33</v>
      </c>
      <c r="F10" s="110" t="s">
        <v>33</v>
      </c>
      <c r="G10" s="110" t="s">
        <v>33</v>
      </c>
    </row>
    <row r="12" spans="1:30">
      <c r="A12" s="102" t="s">
        <v>138</v>
      </c>
      <c r="B12" s="103">
        <f>Prehlad!H19</f>
        <v>0</v>
      </c>
      <c r="C12" s="103">
        <f>Prehlad!I19</f>
        <v>0</v>
      </c>
      <c r="D12" s="103">
        <f>Prehlad!J19</f>
        <v>0</v>
      </c>
      <c r="E12" s="104">
        <f>Prehlad!L19</f>
        <v>0</v>
      </c>
      <c r="F12" s="105">
        <f>Prehlad!N19</f>
        <v>0</v>
      </c>
      <c r="G12" s="105">
        <f>Prehlad!W19</f>
        <v>0</v>
      </c>
    </row>
    <row r="13" spans="1:30">
      <c r="A13" s="102" t="s">
        <v>164</v>
      </c>
      <c r="B13" s="103">
        <f>Prehlad!H32</f>
        <v>0</v>
      </c>
      <c r="C13" s="103">
        <f>Prehlad!I32</f>
        <v>0</v>
      </c>
      <c r="D13" s="103">
        <f>Prehlad!J32</f>
        <v>0</v>
      </c>
      <c r="E13" s="104">
        <f>Prehlad!L32</f>
        <v>2.2620000000000001E-2</v>
      </c>
      <c r="F13" s="105">
        <f>Prehlad!N32</f>
        <v>0</v>
      </c>
      <c r="G13" s="105">
        <f>Prehlad!W32</f>
        <v>149.25299999999999</v>
      </c>
    </row>
    <row r="14" spans="1:30">
      <c r="A14" s="102" t="s">
        <v>201</v>
      </c>
      <c r="B14" s="103">
        <f>Prehlad!H37</f>
        <v>0</v>
      </c>
      <c r="C14" s="103">
        <f>Prehlad!I37</f>
        <v>0</v>
      </c>
      <c r="D14" s="103">
        <f>Prehlad!J37</f>
        <v>0</v>
      </c>
      <c r="E14" s="104">
        <f>Prehlad!L37</f>
        <v>0</v>
      </c>
      <c r="F14" s="105">
        <f>Prehlad!N37</f>
        <v>0</v>
      </c>
      <c r="G14" s="105">
        <f>Prehlad!W37</f>
        <v>0</v>
      </c>
    </row>
    <row r="15" spans="1:30">
      <c r="A15" s="102" t="s">
        <v>209</v>
      </c>
      <c r="B15" s="103">
        <f>Prehlad!H43</f>
        <v>0</v>
      </c>
      <c r="C15" s="103">
        <f>Prehlad!I43</f>
        <v>0</v>
      </c>
      <c r="D15" s="103">
        <f>Prehlad!J43</f>
        <v>0</v>
      </c>
      <c r="E15" s="104">
        <f>Prehlad!L43</f>
        <v>0</v>
      </c>
      <c r="F15" s="105">
        <f>Prehlad!N43</f>
        <v>0</v>
      </c>
      <c r="G15" s="105">
        <f>Prehlad!W43</f>
        <v>0</v>
      </c>
    </row>
    <row r="16" spans="1:30">
      <c r="A16" s="102" t="s">
        <v>220</v>
      </c>
      <c r="B16" s="103">
        <f>Prehlad!H58</f>
        <v>0</v>
      </c>
      <c r="C16" s="103">
        <f>Prehlad!I58</f>
        <v>0</v>
      </c>
      <c r="D16" s="103">
        <f>Prehlad!J58</f>
        <v>0</v>
      </c>
      <c r="E16" s="104">
        <f>Prehlad!L58</f>
        <v>0</v>
      </c>
      <c r="F16" s="105">
        <f>Prehlad!N58</f>
        <v>0</v>
      </c>
      <c r="G16" s="105">
        <f>Prehlad!W58</f>
        <v>0</v>
      </c>
    </row>
    <row r="17" spans="1:7">
      <c r="A17" s="102" t="s">
        <v>259</v>
      </c>
      <c r="B17" s="103">
        <f>Prehlad!H62</f>
        <v>0</v>
      </c>
      <c r="C17" s="103">
        <f>Prehlad!I62</f>
        <v>0</v>
      </c>
      <c r="D17" s="103">
        <f>Prehlad!J62</f>
        <v>0</v>
      </c>
      <c r="E17" s="104">
        <f>Prehlad!L62</f>
        <v>0</v>
      </c>
      <c r="F17" s="105">
        <f>Prehlad!N62</f>
        <v>0</v>
      </c>
      <c r="G17" s="105">
        <f>Prehlad!W62</f>
        <v>0</v>
      </c>
    </row>
    <row r="18" spans="1:7">
      <c r="A18" s="102" t="s">
        <v>265</v>
      </c>
      <c r="B18" s="103">
        <f>Prehlad!H66</f>
        <v>0</v>
      </c>
      <c r="C18" s="103">
        <f>Prehlad!I66</f>
        <v>0</v>
      </c>
      <c r="D18" s="103">
        <f>Prehlad!J66</f>
        <v>0</v>
      </c>
      <c r="E18" s="104">
        <f>Prehlad!L66</f>
        <v>0</v>
      </c>
      <c r="F18" s="105">
        <f>Prehlad!N66</f>
        <v>0</v>
      </c>
      <c r="G18" s="105">
        <f>Prehlad!W66</f>
        <v>0</v>
      </c>
    </row>
    <row r="19" spans="1:7">
      <c r="A19" s="102" t="s">
        <v>271</v>
      </c>
      <c r="B19" s="103">
        <f>Prehlad!H68</f>
        <v>0</v>
      </c>
      <c r="C19" s="103">
        <f>Prehlad!I68</f>
        <v>0</v>
      </c>
      <c r="D19" s="103">
        <f>Prehlad!J68</f>
        <v>0</v>
      </c>
      <c r="E19" s="104">
        <f>Prehlad!L68</f>
        <v>2.2620000000000001E-2</v>
      </c>
      <c r="F19" s="105">
        <f>Prehlad!N68</f>
        <v>0</v>
      </c>
      <c r="G19" s="105">
        <f>Prehlad!W68</f>
        <v>149.25299999999999</v>
      </c>
    </row>
    <row r="21" spans="1:7">
      <c r="A21" s="102" t="s">
        <v>272</v>
      </c>
      <c r="B21" s="103">
        <f>Prehlad!H73</f>
        <v>0</v>
      </c>
      <c r="C21" s="103">
        <f>Prehlad!I73</f>
        <v>0</v>
      </c>
      <c r="D21" s="103">
        <f>Prehlad!J73</f>
        <v>0</v>
      </c>
      <c r="E21" s="104">
        <f>Prehlad!L73</f>
        <v>0</v>
      </c>
      <c r="F21" s="105">
        <f>Prehlad!N73</f>
        <v>0</v>
      </c>
      <c r="G21" s="105">
        <f>Prehlad!W73</f>
        <v>0</v>
      </c>
    </row>
    <row r="22" spans="1:7">
      <c r="A22" s="102" t="s">
        <v>278</v>
      </c>
      <c r="B22" s="103">
        <f>Prehlad!H75</f>
        <v>0</v>
      </c>
      <c r="C22" s="103">
        <f>Prehlad!I75</f>
        <v>0</v>
      </c>
      <c r="D22" s="103">
        <f>Prehlad!J75</f>
        <v>0</v>
      </c>
      <c r="E22" s="104">
        <f>Prehlad!L75</f>
        <v>0</v>
      </c>
      <c r="F22" s="105">
        <f>Prehlad!N75</f>
        <v>0</v>
      </c>
      <c r="G22" s="105">
        <f>Prehlad!W75</f>
        <v>0</v>
      </c>
    </row>
    <row r="25" spans="1:7">
      <c r="A25" s="102" t="s">
        <v>279</v>
      </c>
      <c r="B25" s="103">
        <f>Prehlad!H77</f>
        <v>0</v>
      </c>
      <c r="C25" s="103">
        <f>Prehlad!I77</f>
        <v>0</v>
      </c>
      <c r="D25" s="103">
        <f>Prehlad!J77</f>
        <v>0</v>
      </c>
      <c r="E25" s="104">
        <f>Prehlad!L77</f>
        <v>2.2620000000000001E-2</v>
      </c>
      <c r="F25" s="105">
        <f>Prehlad!N77</f>
        <v>0</v>
      </c>
      <c r="G25" s="105">
        <f>Prehlad!W77</f>
        <v>149.25299999999999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43"/>
  <sheetViews>
    <sheetView showGridLines="0" showZeros="0" tabSelected="1" workbookViewId="0">
      <selection activeCell="J22" sqref="J22"/>
    </sheetView>
  </sheetViews>
  <sheetFormatPr defaultColWidth="9.140625" defaultRowHeight="12.75"/>
  <cols>
    <col min="1" max="1" width="0.7109375" style="17" customWidth="1"/>
    <col min="2" max="2" width="3.7109375" style="17" customWidth="1"/>
    <col min="3" max="3" width="6.85546875" style="17" customWidth="1"/>
    <col min="4" max="6" width="14" style="17" customWidth="1"/>
    <col min="7" max="7" width="3.85546875" style="17" customWidth="1"/>
    <col min="8" max="8" width="17.7109375" style="17" customWidth="1"/>
    <col min="9" max="9" width="8.7109375" style="17" customWidth="1"/>
    <col min="10" max="10" width="14" style="17" customWidth="1"/>
    <col min="11" max="11" width="2.28515625" style="17" customWidth="1"/>
    <col min="12" max="12" width="6.85546875" style="17" customWidth="1"/>
    <col min="13" max="23" width="9.140625" style="17"/>
    <col min="24" max="25" width="5.7109375" style="17" customWidth="1"/>
    <col min="26" max="26" width="6.5703125" style="17" customWidth="1"/>
    <col min="27" max="27" width="21.42578125" style="17" customWidth="1"/>
    <col min="28" max="28" width="4.28515625" style="17" customWidth="1"/>
    <col min="29" max="29" width="8.28515625" style="17" customWidth="1"/>
    <col min="30" max="30" width="8.7109375" style="17" customWidth="1"/>
    <col min="31" max="16384" width="9.140625" style="17"/>
  </cols>
  <sheetData>
    <row r="1" spans="2:30" ht="28.5" customHeight="1">
      <c r="B1" s="18" t="s">
        <v>118</v>
      </c>
      <c r="C1" s="18"/>
      <c r="D1" s="18"/>
      <c r="F1" s="19" t="str">
        <f>CONCATENATE(AA2," ",AB2," ",AC2," ",AD2)</f>
        <v xml:space="preserve">Krycí list rozpočtu v EUR  </v>
      </c>
      <c r="G1" s="18"/>
      <c r="H1" s="18"/>
      <c r="I1" s="18"/>
      <c r="J1" s="18"/>
      <c r="Z1" s="99" t="s">
        <v>5</v>
      </c>
      <c r="AA1" s="99" t="s">
        <v>6</v>
      </c>
      <c r="AB1" s="99" t="s">
        <v>7</v>
      </c>
      <c r="AC1" s="99" t="s">
        <v>8</v>
      </c>
      <c r="AD1" s="99" t="s">
        <v>9</v>
      </c>
    </row>
    <row r="2" spans="2:30" ht="18" customHeight="1">
      <c r="B2" s="20"/>
      <c r="C2" s="21" t="s">
        <v>114</v>
      </c>
      <c r="D2" s="21"/>
      <c r="E2" s="21"/>
      <c r="F2" s="21"/>
      <c r="G2" s="22" t="s">
        <v>72</v>
      </c>
      <c r="H2" s="21"/>
      <c r="I2" s="21"/>
      <c r="J2" s="82"/>
      <c r="Z2" s="99" t="s">
        <v>12</v>
      </c>
      <c r="AA2" s="100" t="s">
        <v>73</v>
      </c>
      <c r="AB2" s="100" t="s">
        <v>14</v>
      </c>
      <c r="AC2" s="100"/>
      <c r="AD2" s="101"/>
    </row>
    <row r="3" spans="2:30" ht="18" customHeight="1">
      <c r="B3" s="23"/>
      <c r="C3" s="24" t="s">
        <v>115</v>
      </c>
      <c r="D3" s="24"/>
      <c r="E3" s="24"/>
      <c r="F3" s="24"/>
      <c r="G3" s="25" t="s">
        <v>119</v>
      </c>
      <c r="H3" s="24"/>
      <c r="I3" s="24"/>
      <c r="J3" s="83"/>
      <c r="Z3" s="99" t="s">
        <v>16</v>
      </c>
      <c r="AA3" s="100" t="s">
        <v>74</v>
      </c>
      <c r="AB3" s="100" t="s">
        <v>14</v>
      </c>
      <c r="AC3" s="100" t="s">
        <v>18</v>
      </c>
      <c r="AD3" s="101" t="s">
        <v>19</v>
      </c>
    </row>
    <row r="4" spans="2:30" ht="18" customHeight="1">
      <c r="B4" s="26"/>
      <c r="C4" s="27" t="s">
        <v>116</v>
      </c>
      <c r="D4" s="27"/>
      <c r="E4" s="27"/>
      <c r="F4" s="27"/>
      <c r="G4" s="28"/>
      <c r="H4" s="27"/>
      <c r="I4" s="27"/>
      <c r="J4" s="84"/>
      <c r="Z4" s="99" t="s">
        <v>20</v>
      </c>
      <c r="AA4" s="100" t="s">
        <v>75</v>
      </c>
      <c r="AB4" s="100" t="s">
        <v>14</v>
      </c>
      <c r="AC4" s="100"/>
      <c r="AD4" s="101"/>
    </row>
    <row r="5" spans="2:30" ht="18" customHeight="1">
      <c r="B5" s="29"/>
      <c r="C5" s="30" t="s">
        <v>76</v>
      </c>
      <c r="D5" s="30"/>
      <c r="E5" s="30" t="s">
        <v>77</v>
      </c>
      <c r="F5" s="31"/>
      <c r="G5" s="31" t="s">
        <v>78</v>
      </c>
      <c r="H5" s="30"/>
      <c r="I5" s="31" t="s">
        <v>79</v>
      </c>
      <c r="J5" s="85" t="s">
        <v>120</v>
      </c>
      <c r="Z5" s="99" t="s">
        <v>22</v>
      </c>
      <c r="AA5" s="100" t="s">
        <v>74</v>
      </c>
      <c r="AB5" s="100" t="s">
        <v>14</v>
      </c>
      <c r="AC5" s="100" t="s">
        <v>18</v>
      </c>
      <c r="AD5" s="101" t="s">
        <v>19</v>
      </c>
    </row>
    <row r="6" spans="2:30" ht="18" customHeight="1">
      <c r="B6" s="20"/>
      <c r="C6" s="21" t="s">
        <v>1</v>
      </c>
      <c r="D6" s="21"/>
      <c r="E6" s="21"/>
      <c r="F6" s="21"/>
      <c r="G6" s="21" t="s">
        <v>80</v>
      </c>
      <c r="H6" s="21"/>
      <c r="I6" s="21"/>
      <c r="J6" s="82"/>
    </row>
    <row r="7" spans="2:30" ht="18" customHeight="1">
      <c r="B7" s="32"/>
      <c r="C7" s="33"/>
      <c r="D7" s="34"/>
      <c r="E7" s="34"/>
      <c r="F7" s="34"/>
      <c r="G7" s="34" t="s">
        <v>81</v>
      </c>
      <c r="H7" s="34"/>
      <c r="I7" s="34"/>
      <c r="J7" s="86"/>
    </row>
    <row r="8" spans="2:30" ht="18" customHeight="1">
      <c r="B8" s="23"/>
      <c r="C8" s="24" t="s">
        <v>0</v>
      </c>
      <c r="D8" s="24"/>
      <c r="E8" s="24"/>
      <c r="F8" s="24"/>
      <c r="G8" s="24" t="s">
        <v>80</v>
      </c>
      <c r="H8" s="24"/>
      <c r="I8" s="24"/>
      <c r="J8" s="83"/>
    </row>
    <row r="9" spans="2:30" ht="18" customHeight="1">
      <c r="B9" s="26"/>
      <c r="C9" s="28"/>
      <c r="D9" s="27"/>
      <c r="E9" s="27"/>
      <c r="F9" s="27"/>
      <c r="G9" s="34" t="s">
        <v>81</v>
      </c>
      <c r="H9" s="27"/>
      <c r="I9" s="27"/>
      <c r="J9" s="84"/>
    </row>
    <row r="10" spans="2:30" ht="18" customHeight="1">
      <c r="B10" s="23"/>
      <c r="C10" s="24" t="s">
        <v>82</v>
      </c>
      <c r="D10" s="24" t="s">
        <v>121</v>
      </c>
      <c r="E10" s="24"/>
      <c r="F10" s="24"/>
      <c r="G10" s="24" t="s">
        <v>80</v>
      </c>
      <c r="H10" s="24"/>
      <c r="I10" s="24"/>
      <c r="J10" s="83"/>
    </row>
    <row r="11" spans="2:30" ht="18" customHeight="1">
      <c r="B11" s="35"/>
      <c r="C11" s="36"/>
      <c r="D11" s="36"/>
      <c r="E11" s="36"/>
      <c r="F11" s="36"/>
      <c r="G11" s="36" t="s">
        <v>81</v>
      </c>
      <c r="H11" s="36"/>
      <c r="I11" s="36"/>
      <c r="J11" s="87"/>
    </row>
    <row r="12" spans="2:30" ht="18" customHeight="1">
      <c r="B12" s="37"/>
      <c r="C12" s="21"/>
      <c r="D12" s="21"/>
      <c r="E12" s="21"/>
      <c r="F12" s="38">
        <f>IF(B12&lt;&gt;0,ROUND($J$31/B12,0),0)</f>
        <v>0</v>
      </c>
      <c r="G12" s="22"/>
      <c r="H12" s="21"/>
      <c r="I12" s="21"/>
      <c r="J12" s="88">
        <f>IF(G12&lt;&gt;0,ROUND($J$31/G12,0),0)</f>
        <v>0</v>
      </c>
    </row>
    <row r="13" spans="2:30" ht="18" customHeight="1">
      <c r="B13" s="39"/>
      <c r="C13" s="34"/>
      <c r="D13" s="34"/>
      <c r="E13" s="34"/>
      <c r="F13" s="40">
        <f>IF(B13&lt;&gt;0,ROUND($J$31/B13,0),0)</f>
        <v>0</v>
      </c>
      <c r="G13" s="33"/>
      <c r="H13" s="34"/>
      <c r="I13" s="34"/>
      <c r="J13" s="89">
        <f>IF(G13&lt;&gt;0,ROUND($J$31/G13,0),0)</f>
        <v>0</v>
      </c>
    </row>
    <row r="14" spans="2:30" ht="18" customHeight="1">
      <c r="B14" s="41"/>
      <c r="C14" s="36"/>
      <c r="D14" s="36"/>
      <c r="E14" s="36"/>
      <c r="F14" s="42">
        <f>IF(B14&lt;&gt;0,ROUND($J$31/B14,0),0)</f>
        <v>0</v>
      </c>
      <c r="G14" s="43"/>
      <c r="H14" s="36"/>
      <c r="I14" s="36"/>
      <c r="J14" s="90">
        <f>IF(G14&lt;&gt;0,ROUND($J$31/G14,0),0)</f>
        <v>0</v>
      </c>
    </row>
    <row r="15" spans="2:30" ht="18" customHeight="1">
      <c r="B15" s="44" t="s">
        <v>83</v>
      </c>
      <c r="C15" s="45" t="s">
        <v>84</v>
      </c>
      <c r="D15" s="46" t="s">
        <v>31</v>
      </c>
      <c r="E15" s="46" t="s">
        <v>85</v>
      </c>
      <c r="F15" s="47" t="s">
        <v>86</v>
      </c>
      <c r="G15" s="44" t="s">
        <v>87</v>
      </c>
      <c r="H15" s="48" t="s">
        <v>88</v>
      </c>
      <c r="I15" s="59"/>
      <c r="J15" s="60"/>
    </row>
    <row r="16" spans="2:30" ht="18" customHeight="1">
      <c r="B16" s="49">
        <v>1</v>
      </c>
      <c r="C16" s="50" t="s">
        <v>89</v>
      </c>
      <c r="D16" s="3"/>
      <c r="E16" s="3"/>
      <c r="F16" s="5">
        <f>D16+E16</f>
        <v>0</v>
      </c>
      <c r="G16" s="49">
        <v>6</v>
      </c>
      <c r="H16" s="51" t="s">
        <v>122</v>
      </c>
      <c r="I16" s="91"/>
      <c r="J16" s="5">
        <v>0</v>
      </c>
    </row>
    <row r="17" spans="2:10" ht="18" customHeight="1">
      <c r="B17" s="52">
        <v>2</v>
      </c>
      <c r="C17" s="53" t="s">
        <v>90</v>
      </c>
      <c r="D17" s="7">
        <f>Prehlad!H68</f>
        <v>0</v>
      </c>
      <c r="E17" s="7">
        <f>Prehlad!I68</f>
        <v>0</v>
      </c>
      <c r="F17" s="5">
        <f>D17+E17</f>
        <v>0</v>
      </c>
      <c r="G17" s="52">
        <v>7</v>
      </c>
      <c r="H17" s="54" t="s">
        <v>123</v>
      </c>
      <c r="I17" s="24"/>
      <c r="J17" s="16">
        <v>0</v>
      </c>
    </row>
    <row r="18" spans="2:10" ht="18" customHeight="1">
      <c r="B18" s="52">
        <v>3</v>
      </c>
      <c r="C18" s="53" t="s">
        <v>91</v>
      </c>
      <c r="D18" s="7"/>
      <c r="E18" s="7"/>
      <c r="F18" s="5">
        <f>D18+E18</f>
        <v>0</v>
      </c>
      <c r="G18" s="52">
        <v>8</v>
      </c>
      <c r="H18" s="54" t="s">
        <v>124</v>
      </c>
      <c r="I18" s="24"/>
      <c r="J18" s="16">
        <v>0</v>
      </c>
    </row>
    <row r="19" spans="2:10" ht="18" customHeight="1">
      <c r="B19" s="52">
        <v>4</v>
      </c>
      <c r="C19" s="53" t="s">
        <v>92</v>
      </c>
      <c r="D19" s="7"/>
      <c r="E19" s="7"/>
      <c r="F19" s="15">
        <f>D19+E19</f>
        <v>0</v>
      </c>
      <c r="G19" s="52">
        <v>9</v>
      </c>
      <c r="H19" s="54" t="s">
        <v>2</v>
      </c>
      <c r="I19" s="24"/>
      <c r="J19" s="16">
        <v>0</v>
      </c>
    </row>
    <row r="20" spans="2:10" ht="18" customHeight="1">
      <c r="B20" s="55">
        <v>5</v>
      </c>
      <c r="C20" s="56" t="s">
        <v>93</v>
      </c>
      <c r="D20" s="1">
        <f>SUM(D16:D19)</f>
        <v>0</v>
      </c>
      <c r="E20" s="6">
        <f>SUM(E16:E19)</f>
        <v>0</v>
      </c>
      <c r="F20" s="12">
        <f>SUM(F16:F19)</f>
        <v>0</v>
      </c>
      <c r="G20" s="57">
        <v>10</v>
      </c>
      <c r="I20" s="92" t="s">
        <v>94</v>
      </c>
      <c r="J20" s="12">
        <f>SUM(J16:J19)</f>
        <v>0</v>
      </c>
    </row>
    <row r="21" spans="2:10" ht="18" customHeight="1">
      <c r="B21" s="44" t="s">
        <v>95</v>
      </c>
      <c r="C21" s="58"/>
      <c r="D21" s="59" t="s">
        <v>96</v>
      </c>
      <c r="E21" s="59"/>
      <c r="F21" s="60"/>
      <c r="G21" s="44" t="s">
        <v>97</v>
      </c>
      <c r="H21" s="48" t="s">
        <v>98</v>
      </c>
      <c r="I21" s="59"/>
      <c r="J21" s="60"/>
    </row>
    <row r="22" spans="2:10" ht="18" customHeight="1">
      <c r="B22" s="49">
        <v>11</v>
      </c>
      <c r="C22" s="51" t="s">
        <v>125</v>
      </c>
      <c r="D22" s="61"/>
      <c r="E22" s="62">
        <v>0</v>
      </c>
      <c r="F22" s="5">
        <f>ROUND(((D16+E16+D17+E17+D18)*E22),2)</f>
        <v>0</v>
      </c>
      <c r="G22" s="52">
        <v>16</v>
      </c>
      <c r="H22" s="54" t="s">
        <v>99</v>
      </c>
      <c r="I22" s="93"/>
      <c r="J22" s="16"/>
    </row>
    <row r="23" spans="2:10" ht="18" customHeight="1">
      <c r="B23" s="52">
        <v>12</v>
      </c>
      <c r="C23" s="54" t="s">
        <v>126</v>
      </c>
      <c r="D23" s="63"/>
      <c r="E23" s="64">
        <v>0</v>
      </c>
      <c r="F23" s="16">
        <f>ROUND(((D16+E16+D17+E17+D18)*E23),2)</f>
        <v>0</v>
      </c>
      <c r="G23" s="52">
        <v>17</v>
      </c>
      <c r="H23" s="54" t="s">
        <v>128</v>
      </c>
      <c r="I23" s="93"/>
      <c r="J23" s="16">
        <v>0</v>
      </c>
    </row>
    <row r="24" spans="2:10" ht="18" customHeight="1">
      <c r="B24" s="52">
        <v>13</v>
      </c>
      <c r="C24" s="54" t="s">
        <v>127</v>
      </c>
      <c r="D24" s="63"/>
      <c r="E24" s="64">
        <v>0</v>
      </c>
      <c r="F24" s="16">
        <f>ROUND(((D16+E16+D17+E17+D18)*E24),2)</f>
        <v>0</v>
      </c>
      <c r="G24" s="52">
        <v>18</v>
      </c>
      <c r="H24" s="54" t="s">
        <v>129</v>
      </c>
      <c r="I24" s="93"/>
      <c r="J24" s="16">
        <v>0</v>
      </c>
    </row>
    <row r="25" spans="2:10" ht="18" customHeight="1">
      <c r="B25" s="52">
        <v>14</v>
      </c>
      <c r="C25" s="54" t="s">
        <v>2</v>
      </c>
      <c r="D25" s="63"/>
      <c r="E25" s="64">
        <v>0</v>
      </c>
      <c r="F25" s="16">
        <f>ROUND(((D16+E16+D17+E17+D18+E18)*E25),2)</f>
        <v>0</v>
      </c>
      <c r="G25" s="52">
        <v>19</v>
      </c>
      <c r="H25" s="54" t="s">
        <v>2</v>
      </c>
      <c r="I25" s="93"/>
      <c r="J25" s="16">
        <v>0</v>
      </c>
    </row>
    <row r="26" spans="2:10" ht="18" customHeight="1">
      <c r="B26" s="55">
        <v>15</v>
      </c>
      <c r="C26" s="65"/>
      <c r="D26" s="66"/>
      <c r="E26" s="66" t="s">
        <v>100</v>
      </c>
      <c r="F26" s="12">
        <f>SUM(F22:F25)</f>
        <v>0</v>
      </c>
      <c r="G26" s="55">
        <v>20</v>
      </c>
      <c r="H26" s="65"/>
      <c r="I26" s="66" t="s">
        <v>101</v>
      </c>
      <c r="J26" s="12">
        <f>SUM(J22:J25)</f>
        <v>0</v>
      </c>
    </row>
    <row r="27" spans="2:10" ht="18" customHeight="1">
      <c r="B27" s="67"/>
      <c r="C27" s="68" t="s">
        <v>102</v>
      </c>
      <c r="D27" s="69"/>
      <c r="E27" s="70" t="s">
        <v>103</v>
      </c>
      <c r="F27" s="71"/>
      <c r="G27" s="44" t="s">
        <v>104</v>
      </c>
      <c r="H27" s="48" t="s">
        <v>105</v>
      </c>
      <c r="I27" s="59"/>
      <c r="J27" s="60"/>
    </row>
    <row r="28" spans="2:10" ht="18" customHeight="1">
      <c r="B28" s="72"/>
      <c r="C28" s="73"/>
      <c r="D28" s="74"/>
      <c r="E28" s="75"/>
      <c r="F28" s="71"/>
      <c r="G28" s="49">
        <v>21</v>
      </c>
      <c r="H28" s="51"/>
      <c r="I28" s="94" t="s">
        <v>106</v>
      </c>
      <c r="J28" s="5">
        <f>ROUND(F20,2)+J20+F26+J26</f>
        <v>0</v>
      </c>
    </row>
    <row r="29" spans="2:10" ht="18" customHeight="1">
      <c r="B29" s="72"/>
      <c r="C29" s="74" t="s">
        <v>107</v>
      </c>
      <c r="D29" s="74"/>
      <c r="E29" s="76"/>
      <c r="F29" s="71"/>
      <c r="G29" s="52">
        <v>22</v>
      </c>
      <c r="H29" s="54" t="s">
        <v>130</v>
      </c>
      <c r="I29" s="9">
        <f>J28-I30</f>
        <v>0</v>
      </c>
      <c r="J29" s="16">
        <f>ROUND((I29*20)/100,2)</f>
        <v>0</v>
      </c>
    </row>
    <row r="30" spans="2:10" ht="18" customHeight="1">
      <c r="B30" s="23"/>
      <c r="C30" s="24" t="s">
        <v>108</v>
      </c>
      <c r="D30" s="24"/>
      <c r="E30" s="76"/>
      <c r="F30" s="71"/>
      <c r="G30" s="52">
        <v>23</v>
      </c>
      <c r="H30" s="54" t="s">
        <v>131</v>
      </c>
      <c r="I30" s="9">
        <f>SUMIF(Prehlad!O11:O9999,0,Prehlad!J11:J9999)</f>
        <v>0</v>
      </c>
      <c r="J30" s="16">
        <f>ROUND((I30*0)/100,1)</f>
        <v>0</v>
      </c>
    </row>
    <row r="31" spans="2:10" ht="18" customHeight="1">
      <c r="B31" s="72"/>
      <c r="C31" s="74"/>
      <c r="D31" s="74"/>
      <c r="E31" s="76"/>
      <c r="F31" s="71"/>
      <c r="G31" s="55">
        <v>24</v>
      </c>
      <c r="H31" s="65"/>
      <c r="I31" s="66" t="s">
        <v>109</v>
      </c>
      <c r="J31" s="12">
        <f>SUM(J28:J30)</f>
        <v>0</v>
      </c>
    </row>
    <row r="32" spans="2:10" ht="18" customHeight="1">
      <c r="B32" s="67"/>
      <c r="C32" s="74"/>
      <c r="D32" s="71"/>
      <c r="E32" s="77"/>
      <c r="F32" s="71"/>
      <c r="G32" s="78" t="s">
        <v>110</v>
      </c>
      <c r="H32" s="79" t="s">
        <v>132</v>
      </c>
      <c r="I32" s="95"/>
      <c r="J32" s="96">
        <v>0</v>
      </c>
    </row>
    <row r="33" spans="2:10" ht="18" customHeight="1">
      <c r="B33" s="80"/>
      <c r="C33" s="81"/>
      <c r="D33" s="68" t="s">
        <v>111</v>
      </c>
      <c r="E33" s="81"/>
      <c r="F33" s="81"/>
      <c r="G33" s="81"/>
      <c r="H33" s="81" t="s">
        <v>112</v>
      </c>
      <c r="I33" s="81"/>
      <c r="J33" s="97"/>
    </row>
    <row r="34" spans="2:10" ht="18" customHeight="1">
      <c r="B34" s="72"/>
      <c r="C34" s="73"/>
      <c r="D34" s="74"/>
      <c r="E34" s="74"/>
      <c r="F34" s="73"/>
      <c r="G34" s="74"/>
      <c r="H34" s="74"/>
      <c r="I34" s="74"/>
      <c r="J34" s="98"/>
    </row>
    <row r="35" spans="2:10" ht="18" customHeight="1">
      <c r="B35" s="72"/>
      <c r="C35" s="74" t="s">
        <v>107</v>
      </c>
      <c r="D35" s="74"/>
      <c r="E35" s="74"/>
      <c r="F35" s="73"/>
      <c r="G35" s="74" t="s">
        <v>107</v>
      </c>
      <c r="H35" s="74"/>
      <c r="I35" s="74"/>
      <c r="J35" s="98"/>
    </row>
    <row r="36" spans="2:10" ht="18" customHeight="1">
      <c r="B36" s="23"/>
      <c r="C36" s="24" t="s">
        <v>108</v>
      </c>
      <c r="D36" s="24"/>
      <c r="E36" s="24"/>
      <c r="F36" s="25"/>
      <c r="G36" s="24" t="s">
        <v>108</v>
      </c>
      <c r="H36" s="24"/>
      <c r="I36" s="24"/>
      <c r="J36" s="83"/>
    </row>
    <row r="37" spans="2:10" ht="18" customHeight="1">
      <c r="B37" s="72"/>
      <c r="C37" s="74" t="s">
        <v>103</v>
      </c>
      <c r="D37" s="74"/>
      <c r="E37" s="74"/>
      <c r="F37" s="73"/>
      <c r="G37" s="74" t="s">
        <v>103</v>
      </c>
      <c r="H37" s="74"/>
      <c r="I37" s="74"/>
      <c r="J37" s="98"/>
    </row>
    <row r="38" spans="2:10" ht="18" customHeight="1">
      <c r="B38" s="72"/>
      <c r="C38" s="74"/>
      <c r="D38" s="74"/>
      <c r="E38" s="74"/>
      <c r="F38" s="74"/>
      <c r="G38" s="74"/>
      <c r="H38" s="74"/>
      <c r="I38" s="74"/>
      <c r="J38" s="98"/>
    </row>
    <row r="39" spans="2:10" ht="18" customHeight="1">
      <c r="B39" s="72"/>
      <c r="C39" s="74"/>
      <c r="D39" s="74"/>
      <c r="E39" s="74"/>
      <c r="F39" s="74"/>
      <c r="G39" s="74"/>
      <c r="H39" s="74"/>
      <c r="I39" s="74"/>
      <c r="J39" s="98"/>
    </row>
    <row r="40" spans="2:10" ht="18" customHeight="1">
      <c r="B40" s="72"/>
      <c r="C40" s="74"/>
      <c r="D40" s="74"/>
      <c r="E40" s="74"/>
      <c r="F40" s="74"/>
      <c r="G40" s="74"/>
      <c r="H40" s="74"/>
      <c r="I40" s="74"/>
      <c r="J40" s="98"/>
    </row>
    <row r="41" spans="2:10" ht="18" customHeight="1">
      <c r="B41" s="35"/>
      <c r="C41" s="36"/>
      <c r="D41" s="36"/>
      <c r="E41" s="36"/>
      <c r="F41" s="36"/>
      <c r="G41" s="36"/>
      <c r="H41" s="36"/>
      <c r="I41" s="36"/>
      <c r="J41" s="87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fazekas</dc:creator>
  <cp:keywords/>
  <dc:description/>
  <cp:lastModifiedBy>fazekas</cp:lastModifiedBy>
  <cp:lastPrinted>2016-04-18T11:45:00Z</cp:lastPrinted>
  <dcterms:created xsi:type="dcterms:W3CDTF">1999-04-06T07:39:00Z</dcterms:created>
  <dcterms:modified xsi:type="dcterms:W3CDTF">2021-07-30T07:51:20Z</dcterms:modified>
</cp:coreProperties>
</file>